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lewis/"/>
    </mc:Choice>
  </mc:AlternateContent>
  <xr:revisionPtr revIDLastSave="0" documentId="13_ncr:1_{8D47A7C3-FB3C-4D4A-B1F7-095FBD6907C6}" xr6:coauthVersionLast="47" xr6:coauthVersionMax="47" xr10:uidLastSave="{00000000-0000-0000-0000-000000000000}"/>
  <bookViews>
    <workbookView xWindow="0" yWindow="1020" windowWidth="28800" windowHeight="16440" xr2:uid="{00000000-000D-0000-FFFF-FFFF00000000}"/>
  </bookViews>
  <sheets>
    <sheet name="INFRASTRUCTURE" sheetId="2" r:id="rId1"/>
    <sheet name="STAFF &amp; PROGRAM" sheetId="3" r:id="rId2"/>
    <sheet name="Sheet1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6" l="1"/>
  <c r="E10" i="6"/>
  <c r="D10" i="6"/>
  <c r="C10" i="6"/>
  <c r="E5" i="6"/>
  <c r="D5" i="6"/>
  <c r="I41" i="2"/>
  <c r="I36" i="2"/>
  <c r="I35" i="2"/>
  <c r="I34" i="2"/>
  <c r="E35" i="3" l="1"/>
  <c r="E58" i="3"/>
  <c r="E5" i="3"/>
  <c r="E12" i="3"/>
  <c r="G4" i="3" l="1"/>
  <c r="G5" i="3" l="1"/>
  <c r="E16" i="3"/>
  <c r="C6" i="6" s="1"/>
  <c r="C7" i="6" s="1"/>
  <c r="G14" i="3"/>
  <c r="H78" i="3"/>
  <c r="H11" i="3" l="1"/>
  <c r="H16" i="3" s="1"/>
  <c r="E6" i="6" s="1"/>
  <c r="E7" i="6" s="1"/>
  <c r="E44" i="2"/>
  <c r="E45" i="2" s="1"/>
  <c r="E42" i="2"/>
  <c r="D16" i="3"/>
  <c r="D78" i="3"/>
  <c r="D35" i="3"/>
  <c r="D47" i="3" s="1"/>
  <c r="D28" i="3"/>
  <c r="D62" i="3"/>
  <c r="D67" i="3"/>
  <c r="E36" i="2"/>
  <c r="E21" i="2"/>
  <c r="H18" i="2"/>
  <c r="H47" i="3"/>
  <c r="H62" i="3"/>
  <c r="H67" i="3"/>
  <c r="C61" i="3"/>
  <c r="F78" i="3"/>
  <c r="F67" i="3"/>
  <c r="F62" i="3"/>
  <c r="G46" i="3"/>
  <c r="F47" i="3"/>
  <c r="F28" i="3"/>
  <c r="F16" i="3"/>
  <c r="D6" i="6" s="1"/>
  <c r="D7" i="6" s="1"/>
  <c r="C13" i="3"/>
  <c r="B13" i="3"/>
  <c r="B7" i="3"/>
  <c r="G42" i="2"/>
  <c r="G36" i="2"/>
  <c r="G21" i="2"/>
  <c r="D68" i="3" l="1"/>
  <c r="D79" i="3" s="1"/>
  <c r="D80" i="3" s="1"/>
  <c r="H68" i="3"/>
  <c r="I42" i="2"/>
  <c r="I21" i="2"/>
  <c r="H28" i="3"/>
  <c r="F68" i="3"/>
  <c r="F79" i="3" s="1"/>
  <c r="D11" i="6" s="1"/>
  <c r="D12" i="6" s="1"/>
  <c r="D14" i="6" s="1"/>
  <c r="G13" i="3"/>
  <c r="G44" i="2"/>
  <c r="H79" i="3" l="1"/>
  <c r="E11" i="6" s="1"/>
  <c r="E12" i="6" s="1"/>
  <c r="E14" i="6" s="1"/>
  <c r="I44" i="2"/>
  <c r="G45" i="2"/>
  <c r="F80" i="3"/>
  <c r="C26" i="3"/>
  <c r="C25" i="3"/>
  <c r="B27" i="3"/>
  <c r="C76" i="3"/>
  <c r="C75" i="3"/>
  <c r="C77" i="3"/>
  <c r="C74" i="3"/>
  <c r="C73" i="3"/>
  <c r="C72" i="3"/>
  <c r="B76" i="3"/>
  <c r="B75" i="3"/>
  <c r="B77" i="3"/>
  <c r="B74" i="3"/>
  <c r="B73" i="3"/>
  <c r="B72" i="3"/>
  <c r="C66" i="3"/>
  <c r="B59" i="3"/>
  <c r="B57" i="3"/>
  <c r="B56" i="3"/>
  <c r="C15" i="3"/>
  <c r="B15" i="3"/>
  <c r="D33" i="2"/>
  <c r="D32" i="2"/>
  <c r="D26" i="2"/>
  <c r="D13" i="2"/>
  <c r="C11" i="2"/>
  <c r="C9" i="2"/>
  <c r="C4" i="3"/>
  <c r="B9" i="3"/>
  <c r="B42" i="3"/>
  <c r="B39" i="3"/>
  <c r="B37" i="3"/>
  <c r="B36" i="3"/>
  <c r="B31" i="3"/>
  <c r="C27" i="3"/>
  <c r="B26" i="3"/>
  <c r="B23" i="3"/>
  <c r="C21" i="3"/>
  <c r="B21" i="3"/>
  <c r="C71" i="3"/>
  <c r="B66" i="3"/>
  <c r="C65" i="3"/>
  <c r="B65" i="3"/>
  <c r="B64" i="3"/>
  <c r="C57" i="3"/>
  <c r="C41" i="2"/>
  <c r="C40" i="2"/>
  <c r="C39" i="2"/>
  <c r="D35" i="2"/>
  <c r="D34" i="2"/>
  <c r="C34" i="2"/>
  <c r="C32" i="2"/>
  <c r="H32" i="2" s="1"/>
  <c r="D16" i="2"/>
  <c r="C16" i="2"/>
  <c r="D14" i="2"/>
  <c r="D11" i="2"/>
  <c r="D9" i="2"/>
  <c r="C10" i="3"/>
  <c r="B10" i="3"/>
  <c r="B4" i="3"/>
  <c r="D4" i="2"/>
  <c r="C4" i="2"/>
  <c r="H80" i="3" l="1"/>
  <c r="G65" i="3"/>
  <c r="H34" i="2"/>
  <c r="H16" i="2"/>
  <c r="I45" i="2"/>
  <c r="G21" i="3"/>
  <c r="C78" i="3"/>
  <c r="G74" i="3"/>
  <c r="G72" i="3"/>
  <c r="G73" i="3"/>
  <c r="G75" i="3"/>
  <c r="C9" i="3"/>
  <c r="D39" i="2"/>
  <c r="H39" i="2" s="1"/>
  <c r="G57" i="3"/>
  <c r="C33" i="2"/>
  <c r="H33" i="2" s="1"/>
  <c r="C36" i="3"/>
  <c r="G36" i="3" s="1"/>
  <c r="C56" i="3"/>
  <c r="G56" i="3" s="1"/>
  <c r="G77" i="3"/>
  <c r="C42" i="2"/>
  <c r="D40" i="2"/>
  <c r="G10" i="3"/>
  <c r="D12" i="2"/>
  <c r="C31" i="2"/>
  <c r="C35" i="2"/>
  <c r="H35" i="2" s="1"/>
  <c r="D41" i="2"/>
  <c r="C50" i="3"/>
  <c r="C23" i="3"/>
  <c r="G23" i="3" s="1"/>
  <c r="G76" i="3"/>
  <c r="C13" i="2"/>
  <c r="D29" i="2"/>
  <c r="D31" i="2"/>
  <c r="B24" i="3"/>
  <c r="B38" i="3"/>
  <c r="C7" i="3"/>
  <c r="C15" i="2"/>
  <c r="C17" i="2"/>
  <c r="C29" i="2"/>
  <c r="B33" i="3"/>
  <c r="B34" i="3"/>
  <c r="B40" i="3"/>
  <c r="D15" i="2"/>
  <c r="C26" i="2"/>
  <c r="C55" i="3"/>
  <c r="B20" i="3"/>
  <c r="C59" i="3"/>
  <c r="G59" i="3" s="1"/>
  <c r="C63" i="3"/>
  <c r="C44" i="3"/>
  <c r="C27" i="2"/>
  <c r="D28" i="2"/>
  <c r="C30" i="2"/>
  <c r="B52" i="3"/>
  <c r="C20" i="3"/>
  <c r="C22" i="3"/>
  <c r="D27" i="2"/>
  <c r="D30" i="2"/>
  <c r="B32" i="3"/>
  <c r="B54" i="3"/>
  <c r="C33" i="3"/>
  <c r="C10" i="2"/>
  <c r="D10" i="2"/>
  <c r="C28" i="2"/>
  <c r="C54" i="3"/>
  <c r="B12" i="3"/>
  <c r="C8" i="3"/>
  <c r="B8" i="3"/>
  <c r="G9" i="3" l="1"/>
  <c r="H13" i="2"/>
  <c r="H15" i="2"/>
  <c r="H4" i="2"/>
  <c r="H10" i="2"/>
  <c r="G54" i="3"/>
  <c r="D36" i="2"/>
  <c r="H29" i="2"/>
  <c r="C14" i="2"/>
  <c r="H30" i="2"/>
  <c r="C40" i="3"/>
  <c r="G40" i="3" s="1"/>
  <c r="B63" i="3"/>
  <c r="C39" i="3"/>
  <c r="G39" i="3" s="1"/>
  <c r="H31" i="2"/>
  <c r="B71" i="3"/>
  <c r="G8" i="3"/>
  <c r="H28" i="2"/>
  <c r="C42" i="3"/>
  <c r="G42" i="3" s="1"/>
  <c r="C36" i="2"/>
  <c r="C37" i="3"/>
  <c r="G37" i="3" s="1"/>
  <c r="B35" i="3"/>
  <c r="H27" i="2"/>
  <c r="B55" i="3"/>
  <c r="C35" i="3"/>
  <c r="B61" i="3"/>
  <c r="C24" i="3"/>
  <c r="C28" i="3" s="1"/>
  <c r="D17" i="2"/>
  <c r="D21" i="2" s="1"/>
  <c r="G33" i="3"/>
  <c r="H40" i="2"/>
  <c r="B22" i="3"/>
  <c r="D42" i="2"/>
  <c r="B25" i="3"/>
  <c r="H41" i="2"/>
  <c r="C12" i="2"/>
  <c r="B44" i="3"/>
  <c r="C38" i="3"/>
  <c r="G38" i="3" s="1"/>
  <c r="C64" i="3"/>
  <c r="G64" i="3" s="1"/>
  <c r="C41" i="3"/>
  <c r="C30" i="3"/>
  <c r="B30" i="3"/>
  <c r="C32" i="3"/>
  <c r="G32" i="3" s="1"/>
  <c r="G34" i="3"/>
  <c r="B11" i="3"/>
  <c r="C5" i="3"/>
  <c r="C11" i="3"/>
  <c r="B5" i="3"/>
  <c r="G22" i="3" l="1"/>
  <c r="G44" i="3"/>
  <c r="G55" i="3"/>
  <c r="G11" i="3"/>
  <c r="H14" i="2"/>
  <c r="H12" i="2"/>
  <c r="H17" i="2"/>
  <c r="E28" i="3"/>
  <c r="G28" i="3" s="1"/>
  <c r="C47" i="3"/>
  <c r="D44" i="2"/>
  <c r="B28" i="3"/>
  <c r="G20" i="3"/>
  <c r="G61" i="3"/>
  <c r="B67" i="3"/>
  <c r="C12" i="3"/>
  <c r="B50" i="3"/>
  <c r="E62" i="3" s="1"/>
  <c r="B41" i="3"/>
  <c r="F42" i="2"/>
  <c r="H42" i="2" s="1"/>
  <c r="H26" i="2"/>
  <c r="F36" i="2"/>
  <c r="H36" i="2" s="1"/>
  <c r="B78" i="3"/>
  <c r="B16" i="3"/>
  <c r="C52" i="3"/>
  <c r="C21" i="2"/>
  <c r="C44" i="2" s="1"/>
  <c r="C67" i="3"/>
  <c r="G35" i="3"/>
  <c r="G41" i="3" l="1"/>
  <c r="G12" i="3"/>
  <c r="F21" i="2"/>
  <c r="D45" i="2"/>
  <c r="B47" i="3"/>
  <c r="E78" i="3"/>
  <c r="G78" i="3" s="1"/>
  <c r="G71" i="3"/>
  <c r="C16" i="3"/>
  <c r="C45" i="2"/>
  <c r="G52" i="3"/>
  <c r="C62" i="3"/>
  <c r="C68" i="3" s="1"/>
  <c r="C79" i="3" s="1"/>
  <c r="B62" i="3"/>
  <c r="B68" i="3" s="1"/>
  <c r="G30" i="3"/>
  <c r="E47" i="3"/>
  <c r="G47" i="3" s="1"/>
  <c r="E67" i="3"/>
  <c r="G67" i="3" s="1"/>
  <c r="G63" i="3"/>
  <c r="H21" i="2" l="1"/>
  <c r="F44" i="2"/>
  <c r="F45" i="2" s="1"/>
  <c r="H45" i="2" s="1"/>
  <c r="E68" i="3"/>
  <c r="E79" i="3" s="1"/>
  <c r="C11" i="6" s="1"/>
  <c r="C12" i="6" s="1"/>
  <c r="G16" i="3"/>
  <c r="C80" i="3"/>
  <c r="G62" i="3"/>
  <c r="G50" i="3"/>
  <c r="B79" i="3"/>
  <c r="C14" i="6" l="1"/>
  <c r="H44" i="2"/>
  <c r="G68" i="3"/>
  <c r="G79" i="3"/>
  <c r="B80" i="3"/>
  <c r="E80" i="3"/>
</calcChain>
</file>

<file path=xl/sharedStrings.xml><?xml version="1.0" encoding="utf-8"?>
<sst xmlns="http://schemas.openxmlformats.org/spreadsheetml/2006/main" count="162" uniqueCount="131">
  <si>
    <t>Income</t>
  </si>
  <si>
    <t>FY 2024 BUDGET</t>
  </si>
  <si>
    <t>4220 · Endowment Fund</t>
  </si>
  <si>
    <t>Expenses</t>
  </si>
  <si>
    <t>Operations</t>
  </si>
  <si>
    <t>5206 - Advertising</t>
  </si>
  <si>
    <t>5303 · Credit Card Fees</t>
  </si>
  <si>
    <t>5304 - Stock Transfer/Sale Fees</t>
  </si>
  <si>
    <t>5210 · Office Supplies</t>
  </si>
  <si>
    <t>5220 · Postage</t>
  </si>
  <si>
    <t>5230.1 · Telephone</t>
  </si>
  <si>
    <t>5240.1 · Copier Lease</t>
  </si>
  <si>
    <t>5250 · Bank Charges and Service Fees</t>
  </si>
  <si>
    <t>5270 · Computer Software/Tech Support</t>
  </si>
  <si>
    <t>5271 - Technology Fund</t>
  </si>
  <si>
    <t>5703 - Payroll Processing Fees</t>
  </si>
  <si>
    <t>5704 - Background Checks</t>
  </si>
  <si>
    <t>5705 - Paine Senior Services Benefits</t>
  </si>
  <si>
    <t>5706 - Job Postings</t>
  </si>
  <si>
    <t>5505 · Web Page</t>
  </si>
  <si>
    <t>Total Operations Expenses</t>
  </si>
  <si>
    <t>Building and Maintenance</t>
  </si>
  <si>
    <t>6110.1 · Major Building Repairs</t>
  </si>
  <si>
    <t>6110.2 · Minor Building Maintenance</t>
  </si>
  <si>
    <t>6110.3 · Maintenance Contracts</t>
  </si>
  <si>
    <t>6110.4 · House Management</t>
  </si>
  <si>
    <t>6120.1 · Gas</t>
  </si>
  <si>
    <t>6120.2 · Electricity</t>
  </si>
  <si>
    <t>6120.3 · Water/Sewer</t>
  </si>
  <si>
    <t>6130 · Grounds Maintenance</t>
  </si>
  <si>
    <t>6140 · Insurance</t>
  </si>
  <si>
    <t>6400 · Unanticipated Building Expenses</t>
  </si>
  <si>
    <t>Total Building &amp; Maintenance Expenses</t>
  </si>
  <si>
    <t>Loans</t>
  </si>
  <si>
    <t>6201 · Elevator Loan Paybacks</t>
  </si>
  <si>
    <t>6202 · Boiler Loan Paybacks</t>
  </si>
  <si>
    <t>Total Loans</t>
  </si>
  <si>
    <t>TOTAL INFRASTRUCTURE EXPENSES</t>
  </si>
  <si>
    <t>Net Income/ (Loss)</t>
  </si>
  <si>
    <t>2nd Qtr FY24 Actuals</t>
  </si>
  <si>
    <t>1st Qtr FY23 Actuals</t>
  </si>
  <si>
    <t>YTD TOTAL FY24 ACTUALS</t>
  </si>
  <si>
    <t>% BUDGET</t>
  </si>
  <si>
    <t>4220.2 - Staff &amp; Program Endowment Distribution</t>
  </si>
  <si>
    <t xml:space="preserve">4110.0 · Annual Fund </t>
  </si>
  <si>
    <t>4130 · Plate</t>
  </si>
  <si>
    <t>4210.0 · Interest - Cambridge Trust</t>
  </si>
  <si>
    <t>4220.3 - Restricted Funds</t>
  </si>
  <si>
    <t>4300 · Rental Income</t>
  </si>
  <si>
    <t>4401 · Auction &amp; Fundraising</t>
  </si>
  <si>
    <t>4930 - Tuesday Meals Income</t>
  </si>
  <si>
    <t>Total Income</t>
  </si>
  <si>
    <t>EXPENSES</t>
  </si>
  <si>
    <t>5111.0 · Senior Minister Compensation</t>
  </si>
  <si>
    <t>5130 - Ministerial Intern</t>
  </si>
  <si>
    <t>5210 - Director of Administration</t>
  </si>
  <si>
    <t>5220 - Office Administrator</t>
  </si>
  <si>
    <t>5310 - Director of Ministries to Families &amp; Children</t>
  </si>
  <si>
    <t>5320.1- RE Field Ed Student</t>
  </si>
  <si>
    <t>5320.2 · Sunday Religious Educators</t>
  </si>
  <si>
    <t>5420· Accompanists</t>
  </si>
  <si>
    <t>5430· Section Leaders</t>
  </si>
  <si>
    <t>5510 - Facilities Manager</t>
  </si>
  <si>
    <t>6103 · Sexton - Rentals</t>
  </si>
  <si>
    <t>7101.3  TMP Sexton</t>
  </si>
  <si>
    <t>7101.2 - TMP Program Manager</t>
  </si>
  <si>
    <t>PROGRAM</t>
  </si>
  <si>
    <t>6010· Religious Education Program</t>
  </si>
  <si>
    <t>6020- Music Program</t>
  </si>
  <si>
    <t>6030 - Worship Expenses</t>
  </si>
  <si>
    <t>6040 - Hospitality</t>
  </si>
  <si>
    <t>6055 - Stewardship Expenses</t>
  </si>
  <si>
    <t>6056 - Fundraising Expenses</t>
  </si>
  <si>
    <t>6070 - Social Justice Expenses</t>
  </si>
  <si>
    <t>6090 - Other Special Program Expenses</t>
  </si>
  <si>
    <t>6501 - TMP Food Expenses</t>
  </si>
  <si>
    <t>6502 - TMP Non Food Expenses</t>
  </si>
  <si>
    <t>6503 - Equipment Expense</t>
  </si>
  <si>
    <t>6504 - Support Expenses</t>
  </si>
  <si>
    <t>Total Tuesday Meals Expenses</t>
  </si>
  <si>
    <t>Total PROGRAM EXPENSES</t>
  </si>
  <si>
    <t>COMMUNITY &amp; DENOMINATION</t>
  </si>
  <si>
    <t>6601 - UUA Annual Program Fund</t>
  </si>
  <si>
    <t>6602 · GA Delegates</t>
  </si>
  <si>
    <t>6603· UU Mass Action Dues</t>
  </si>
  <si>
    <t>6605 - UU Urban Ministry</t>
  </si>
  <si>
    <t>5930 · GBIO Dues</t>
  </si>
  <si>
    <t>5950 - Sanctuary Boston</t>
  </si>
  <si>
    <t>5960 - DRUUMM</t>
  </si>
  <si>
    <t>Total Denomination &amp; Community</t>
  </si>
  <si>
    <t>Total Staff and Program Expenses</t>
  </si>
  <si>
    <t xml:space="preserve">Net Income/Expense </t>
  </si>
  <si>
    <t>TOTAL PERSONNEL EXPENSES</t>
  </si>
  <si>
    <t>4120 - Miscellaneous Donations</t>
  </si>
  <si>
    <t>4600 - Programming Income</t>
  </si>
  <si>
    <t>5707 - Staff Team Building</t>
  </si>
  <si>
    <t>5708 - Staff Gifts</t>
  </si>
  <si>
    <t>EMPLOYER STAFF EXPENSES</t>
  </si>
  <si>
    <t>5701 - Employer FICA</t>
  </si>
  <si>
    <t>5702 - Workers Compensation Insurance</t>
  </si>
  <si>
    <t>TOTAL INCOME</t>
  </si>
  <si>
    <t>TOTAL EXPENSES</t>
  </si>
  <si>
    <t>1st Qtr FY24 Actuals</t>
  </si>
  <si>
    <t>5953 - Line of Credit</t>
  </si>
  <si>
    <t>Subtotal Program Expenses</t>
  </si>
  <si>
    <t>5511 - Temp. Labor</t>
  </si>
  <si>
    <t>January 2024 Actuals</t>
  </si>
  <si>
    <t>4110.3 - End of Year Appeal</t>
  </si>
  <si>
    <t>Jauary 2024 Actuals</t>
  </si>
  <si>
    <t>5811 - Printing Costs</t>
  </si>
  <si>
    <t>6056.1 - MEEG Fundraising Expense</t>
  </si>
  <si>
    <t>FY 2025 BUDGET</t>
  </si>
  <si>
    <t>Transer from Intern Reserve</t>
  </si>
  <si>
    <t>6080 - Racial Equity Team Expenses</t>
  </si>
  <si>
    <t>5120.0 - Part Time Minister</t>
  </si>
  <si>
    <t>5440 - Music Director</t>
  </si>
  <si>
    <t>5620.3  Wednesday Meal Sexton</t>
  </si>
  <si>
    <t>YTD TOTAL FY24 ACTUALS 5-7-2024</t>
  </si>
  <si>
    <t xml:space="preserve">         6026 - Artist in Residence Program</t>
  </si>
  <si>
    <t>anticipates $300K distribution from Line of Credit</t>
  </si>
  <si>
    <t>TOTAL SALARIES &amp; BENEFITS</t>
  </si>
  <si>
    <t xml:space="preserve">FY25 STAFF &amp; PROGRAM  BUDGET </t>
  </si>
  <si>
    <r>
      <t xml:space="preserve">           </t>
    </r>
    <r>
      <rPr>
        <sz val="11"/>
        <color rgb="FF000000"/>
        <rFont val="Calibri"/>
        <family val="2"/>
        <scheme val="minor"/>
      </rPr>
      <t>OWL PROGRAM</t>
    </r>
  </si>
  <si>
    <t>YTD TOTAL FY24 ACTUALS    5-7-2024</t>
  </si>
  <si>
    <t>INCOME</t>
  </si>
  <si>
    <t>INFRASTRUCTURE</t>
  </si>
  <si>
    <t>STAFF &amp; PROGRAM</t>
  </si>
  <si>
    <t>NET SURPLUS/(LOSS)</t>
  </si>
  <si>
    <t>FY2025 SUMMARY BUDGET</t>
  </si>
  <si>
    <t xml:space="preserve"> INFRASTRUCTURE FY2025 BUDGET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</si>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</sst>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44" fontId="0" fillId="0" borderId="0" xfId="0" applyNumberFormat="1"/>
    <xf numFmtId="0" fontId="6" fillId="0" borderId="0" xfId="0" applyFont="1"/>
    <xf numFmtId="0" fontId="5" fillId="0" borderId="0" xfId="0" applyFont="1"/>
    <xf numFmtId="49" fontId="7" fillId="0" borderId="0" xfId="0" applyNumberFormat="1" applyFont="1"/>
    <xf numFmtId="44" fontId="6" fillId="0" borderId="0" xfId="0" applyNumberFormat="1" applyFont="1"/>
    <xf numFmtId="44" fontId="9" fillId="0" borderId="0" xfId="0" applyNumberFormat="1" applyFont="1" applyAlignment="1">
      <alignment horizontal="right" wrapText="1"/>
    </xf>
    <xf numFmtId="44" fontId="9" fillId="0" borderId="0" xfId="0" applyNumberFormat="1" applyFont="1" applyAlignment="1">
      <alignment horizontal="left" wrapText="1"/>
    </xf>
    <xf numFmtId="44" fontId="8" fillId="0" borderId="0" xfId="0" applyNumberFormat="1" applyFont="1" applyAlignment="1">
      <alignment horizontal="left"/>
    </xf>
    <xf numFmtId="44" fontId="9" fillId="0" borderId="1" xfId="0" applyNumberFormat="1" applyFont="1" applyBorder="1" applyAlignment="1">
      <alignment horizontal="left" wrapText="1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44" fontId="2" fillId="0" borderId="0" xfId="0" applyNumberFormat="1" applyFont="1"/>
    <xf numFmtId="10" fontId="2" fillId="0" borderId="0" xfId="0" applyNumberFormat="1" applyFont="1"/>
    <xf numFmtId="44" fontId="2" fillId="0" borderId="1" xfId="0" applyNumberFormat="1" applyFont="1" applyBorder="1"/>
    <xf numFmtId="44" fontId="2" fillId="0" borderId="4" xfId="0" applyNumberFormat="1" applyFont="1" applyBorder="1"/>
    <xf numFmtId="0" fontId="2" fillId="0" borderId="4" xfId="0" applyFont="1" applyBorder="1"/>
    <xf numFmtId="10" fontId="2" fillId="0" borderId="4" xfId="0" applyNumberFormat="1" applyFont="1" applyBorder="1"/>
    <xf numFmtId="49" fontId="10" fillId="0" borderId="5" xfId="0" applyNumberFormat="1" applyFont="1" applyBorder="1" applyAlignment="1">
      <alignment horizontal="center" wrapText="1"/>
    </xf>
    <xf numFmtId="44" fontId="7" fillId="0" borderId="5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10" fontId="2" fillId="0" borderId="1" xfId="0" applyNumberFormat="1" applyFont="1" applyBorder="1"/>
    <xf numFmtId="44" fontId="2" fillId="0" borderId="0" xfId="0" applyNumberFormat="1" applyFont="1" applyAlignment="1">
      <alignment horizontal="right" wrapText="1"/>
    </xf>
    <xf numFmtId="44" fontId="1" fillId="0" borderId="0" xfId="0" applyNumberFormat="1" applyFont="1"/>
    <xf numFmtId="44" fontId="11" fillId="0" borderId="2" xfId="0" applyNumberFormat="1" applyFont="1" applyBorder="1" applyAlignment="1">
      <alignment horizontal="right" wrapText="1"/>
    </xf>
    <xf numFmtId="44" fontId="4" fillId="0" borderId="0" xfId="0" applyNumberFormat="1" applyFont="1"/>
    <xf numFmtId="44" fontId="11" fillId="0" borderId="0" xfId="0" applyNumberFormat="1" applyFont="1"/>
    <xf numFmtId="44" fontId="5" fillId="0" borderId="0" xfId="0" applyNumberFormat="1" applyFont="1" applyAlignment="1">
      <alignment horizontal="left"/>
    </xf>
    <xf numFmtId="10" fontId="11" fillId="0" borderId="0" xfId="0" applyNumberFormat="1" applyFont="1"/>
    <xf numFmtId="44" fontId="10" fillId="0" borderId="5" xfId="0" applyNumberFormat="1" applyFont="1" applyBorder="1" applyAlignment="1">
      <alignment horizontal="center" wrapText="1"/>
    </xf>
    <xf numFmtId="44" fontId="4" fillId="0" borderId="1" xfId="0" applyNumberFormat="1" applyFont="1" applyBorder="1"/>
    <xf numFmtId="44" fontId="9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44" fontId="14" fillId="0" borderId="0" xfId="0" applyNumberFormat="1" applyFont="1"/>
    <xf numFmtId="0" fontId="14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7" fillId="3" borderId="5" xfId="0" applyNumberFormat="1" applyFont="1" applyFill="1" applyBorder="1" applyAlignment="1">
      <alignment horizontal="center" wrapText="1"/>
    </xf>
    <xf numFmtId="44" fontId="0" fillId="3" borderId="0" xfId="0" applyNumberFormat="1" applyFill="1"/>
    <xf numFmtId="44" fontId="3" fillId="3" borderId="0" xfId="0" applyNumberFormat="1" applyFont="1" applyFill="1" applyAlignment="1">
      <alignment horizontal="right" wrapText="1"/>
    </xf>
    <xf numFmtId="44" fontId="3" fillId="3" borderId="1" xfId="0" applyNumberFormat="1" applyFont="1" applyFill="1" applyBorder="1" applyAlignment="1">
      <alignment horizontal="right" wrapText="1"/>
    </xf>
    <xf numFmtId="44" fontId="2" fillId="3" borderId="0" xfId="0" applyNumberFormat="1" applyFont="1" applyFill="1"/>
    <xf numFmtId="44" fontId="11" fillId="3" borderId="2" xfId="0" applyNumberFormat="1" applyFont="1" applyFill="1" applyBorder="1" applyAlignment="1">
      <alignment horizontal="right" wrapText="1"/>
    </xf>
    <xf numFmtId="44" fontId="11" fillId="3" borderId="0" xfId="0" applyNumberFormat="1" applyFont="1" applyFill="1"/>
    <xf numFmtId="44" fontId="14" fillId="3" borderId="0" xfId="0" applyNumberFormat="1" applyFont="1" applyFill="1"/>
    <xf numFmtId="0" fontId="5" fillId="2" borderId="0" xfId="0" applyFont="1" applyFill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 wrapText="1"/>
    </xf>
    <xf numFmtId="44" fontId="15" fillId="0" borderId="4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44" fontId="15" fillId="3" borderId="4" xfId="0" applyNumberFormat="1" applyFont="1" applyFill="1" applyBorder="1" applyAlignment="1">
      <alignment horizontal="center" wrapText="1"/>
    </xf>
    <xf numFmtId="0" fontId="0" fillId="0" borderId="0" xfId="0" applyFont="1"/>
    <xf numFmtId="0" fontId="14" fillId="0" borderId="0" xfId="0" applyFont="1" applyAlignment="1">
      <alignment horizontal="left" wrapText="1"/>
    </xf>
    <xf numFmtId="44" fontId="0" fillId="0" borderId="0" xfId="0" applyNumberFormat="1" applyFont="1"/>
    <xf numFmtId="10" fontId="0" fillId="0" borderId="0" xfId="0" applyNumberFormat="1" applyFont="1"/>
    <xf numFmtId="44" fontId="0" fillId="3" borderId="0" xfId="0" applyNumberFormat="1" applyFont="1" applyFill="1"/>
    <xf numFmtId="49" fontId="15" fillId="0" borderId="0" xfId="0" applyNumberFormat="1" applyFont="1"/>
    <xf numFmtId="49" fontId="15" fillId="2" borderId="0" xfId="0" applyNumberFormat="1" applyFont="1" applyFill="1"/>
    <xf numFmtId="44" fontId="0" fillId="0" borderId="1" xfId="0" applyNumberFormat="1" applyFont="1" applyBorder="1"/>
    <xf numFmtId="10" fontId="0" fillId="0" borderId="1" xfId="0" applyNumberFormat="1" applyFont="1" applyBorder="1"/>
    <xf numFmtId="44" fontId="0" fillId="3" borderId="1" xfId="0" applyNumberFormat="1" applyFont="1" applyFill="1" applyBorder="1"/>
    <xf numFmtId="49" fontId="15" fillId="0" borderId="0" xfId="0" applyNumberFormat="1" applyFont="1" applyAlignment="1">
      <alignment horizontal="right"/>
    </xf>
    <xf numFmtId="10" fontId="14" fillId="0" borderId="0" xfId="0" applyNumberFormat="1" applyFont="1"/>
    <xf numFmtId="44" fontId="15" fillId="0" borderId="5" xfId="0" applyNumberFormat="1" applyFont="1" applyBorder="1" applyAlignment="1">
      <alignment horizontal="center" wrapText="1"/>
    </xf>
    <xf numFmtId="44" fontId="15" fillId="3" borderId="6" xfId="0" applyNumberFormat="1" applyFont="1" applyFill="1" applyBorder="1" applyAlignment="1">
      <alignment horizontal="center" wrapText="1"/>
    </xf>
    <xf numFmtId="49" fontId="15" fillId="0" borderId="0" xfId="0" applyNumberFormat="1" applyFont="1" applyAlignment="1">
      <alignment horizontal="left"/>
    </xf>
    <xf numFmtId="44" fontId="0" fillId="3" borderId="0" xfId="0" applyNumberFormat="1" applyFont="1" applyFill="1" applyAlignment="1">
      <alignment horizontal="right" wrapText="1"/>
    </xf>
    <xf numFmtId="0" fontId="7" fillId="0" borderId="0" xfId="0" applyFont="1"/>
    <xf numFmtId="0" fontId="0" fillId="0" borderId="0" xfId="0"/>
    <xf numFmtId="0" fontId="16" fillId="0" borderId="0" xfId="0" applyFont="1"/>
    <xf numFmtId="44" fontId="14" fillId="0" borderId="7" xfId="0" applyNumberFormat="1" applyFont="1" applyBorder="1"/>
    <xf numFmtId="10" fontId="14" fillId="0" borderId="7" xfId="0" applyNumberFormat="1" applyFont="1" applyBorder="1"/>
    <xf numFmtId="44" fontId="14" fillId="3" borderId="7" xfId="0" applyNumberFormat="1" applyFont="1" applyFill="1" applyBorder="1"/>
    <xf numFmtId="44" fontId="14" fillId="0" borderId="1" xfId="0" applyNumberFormat="1" applyFont="1" applyBorder="1"/>
    <xf numFmtId="10" fontId="14" fillId="0" borderId="1" xfId="0" applyNumberFormat="1" applyFont="1" applyBorder="1"/>
    <xf numFmtId="44" fontId="14" fillId="3" borderId="1" xfId="0" applyNumberFormat="1" applyFont="1" applyFill="1" applyBorder="1"/>
    <xf numFmtId="44" fontId="0" fillId="0" borderId="7" xfId="0" applyNumberFormat="1" applyFont="1" applyBorder="1"/>
    <xf numFmtId="10" fontId="0" fillId="0" borderId="7" xfId="0" applyNumberFormat="1" applyFont="1" applyBorder="1"/>
    <xf numFmtId="44" fontId="0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DDD07-08AD-5F46-BC16-02BA1D23A8D2}">
  <dimension ref="A1:N213"/>
  <sheetViews>
    <sheetView tabSelected="1" topLeftCell="A2" zoomScale="125" zoomScaleNormal="125" workbookViewId="0">
      <selection activeCell="A2" sqref="A2"/>
    </sheetView>
  </sheetViews>
  <sheetFormatPr baseColWidth="10" defaultRowHeight="15" x14ac:dyDescent="0.2"/>
  <cols>
    <col min="1" max="1" width="5.83203125" customWidth="1"/>
    <col min="2" max="2" width="41.33203125" bestFit="1" customWidth="1"/>
    <col min="3" max="3" width="13.83203125" hidden="1" customWidth="1"/>
    <col min="4" max="5" width="12.6640625" hidden="1" customWidth="1"/>
    <col min="6" max="6" width="13.1640625" bestFit="1" customWidth="1"/>
    <col min="7" max="7" width="14" bestFit="1" customWidth="1"/>
    <col min="8" max="8" width="8.1640625" bestFit="1" customWidth="1"/>
    <col min="9" max="9" width="13.6640625" bestFit="1" customWidth="1"/>
    <col min="10" max="10" width="15.83203125" customWidth="1"/>
    <col min="11" max="11" width="11.5" bestFit="1" customWidth="1"/>
    <col min="12" max="12" width="12.5" bestFit="1" customWidth="1"/>
    <col min="13" max="13" width="14.33203125" bestFit="1" customWidth="1"/>
  </cols>
  <sheetData>
    <row r="1" spans="1:9" ht="19" x14ac:dyDescent="0.25">
      <c r="A1" s="48" t="s">
        <v>129</v>
      </c>
      <c r="B1" s="48"/>
      <c r="C1" s="48"/>
      <c r="D1" s="48"/>
      <c r="E1" s="48"/>
      <c r="F1" s="48"/>
      <c r="G1" s="48"/>
      <c r="H1" s="48"/>
    </row>
    <row r="2" spans="1:9" ht="20" thickBot="1" x14ac:dyDescent="0.3">
      <c r="A2" t="s">
        <v>130</v>
      </c>
      <c r="B2" s="3"/>
      <c r="C2" s="3"/>
      <c r="D2" s="3"/>
      <c r="E2" s="3"/>
      <c r="F2" s="49"/>
      <c r="G2" s="49"/>
      <c r="H2" s="49"/>
    </row>
    <row r="3" spans="1:9" ht="54" thickTop="1" thickBot="1" x14ac:dyDescent="0.3">
      <c r="A3" s="3"/>
      <c r="B3" s="4" t="s">
        <v>0</v>
      </c>
      <c r="C3" s="19" t="s">
        <v>40</v>
      </c>
      <c r="D3" s="19" t="s">
        <v>39</v>
      </c>
      <c r="E3" s="19" t="s">
        <v>108</v>
      </c>
      <c r="F3" s="19" t="s">
        <v>117</v>
      </c>
      <c r="G3" s="20" t="s">
        <v>1</v>
      </c>
      <c r="H3" s="21" t="s">
        <v>42</v>
      </c>
      <c r="I3" s="40" t="s">
        <v>111</v>
      </c>
    </row>
    <row r="4" spans="1:9" ht="19" x14ac:dyDescent="0.25">
      <c r="A4" s="3"/>
      <c r="B4" s="5" t="s">
        <v>2</v>
      </c>
      <c r="C4" s="13" t="e">
        <f>+#REF!</f>
        <v>#REF!</v>
      </c>
      <c r="D4" s="13" t="e">
        <f>+#REF!</f>
        <v>#REF!</v>
      </c>
      <c r="E4" s="13">
        <v>0</v>
      </c>
      <c r="F4" s="13">
        <v>241066.5</v>
      </c>
      <c r="G4" s="13">
        <v>321422</v>
      </c>
      <c r="H4" s="14">
        <f>+F4/G4</f>
        <v>0.75</v>
      </c>
      <c r="I4" s="41">
        <v>289620</v>
      </c>
    </row>
    <row r="5" spans="1:9" ht="19" x14ac:dyDescent="0.25">
      <c r="A5" s="3"/>
      <c r="B5" s="3"/>
      <c r="C5" s="13"/>
      <c r="D5" s="13"/>
      <c r="E5" s="13"/>
      <c r="F5" s="1"/>
      <c r="G5" s="13"/>
      <c r="H5" s="14"/>
      <c r="I5" s="41"/>
    </row>
    <row r="6" spans="1:9" ht="20" thickBot="1" x14ac:dyDescent="0.3">
      <c r="B6" s="3"/>
      <c r="C6" s="16"/>
      <c r="D6" s="16"/>
      <c r="E6" s="16"/>
      <c r="F6" s="17"/>
      <c r="G6" s="16"/>
      <c r="H6" s="18"/>
      <c r="I6" s="41"/>
    </row>
    <row r="7" spans="1:9" ht="53" thickBot="1" x14ac:dyDescent="0.3">
      <c r="A7" s="3"/>
      <c r="B7" s="4" t="s">
        <v>3</v>
      </c>
      <c r="C7" s="19" t="s">
        <v>40</v>
      </c>
      <c r="D7" s="19" t="s">
        <v>39</v>
      </c>
      <c r="E7" s="19" t="s">
        <v>108</v>
      </c>
      <c r="F7" s="19" t="s">
        <v>117</v>
      </c>
      <c r="G7" s="20" t="s">
        <v>1</v>
      </c>
      <c r="H7" s="21" t="s">
        <v>42</v>
      </c>
      <c r="I7" s="40" t="s">
        <v>111</v>
      </c>
    </row>
    <row r="8" spans="1:9" ht="19" x14ac:dyDescent="0.25">
      <c r="A8" s="4" t="s">
        <v>4</v>
      </c>
      <c r="B8" s="3"/>
      <c r="C8" s="13"/>
      <c r="D8" s="13"/>
      <c r="E8" s="13"/>
      <c r="F8" s="1"/>
      <c r="G8" s="13"/>
      <c r="H8" s="14"/>
      <c r="I8" s="41"/>
    </row>
    <row r="9" spans="1:9" ht="19" x14ac:dyDescent="0.25">
      <c r="A9" s="3"/>
      <c r="B9" s="5" t="s">
        <v>5</v>
      </c>
      <c r="C9" s="13" t="e">
        <f>+#REF!</f>
        <v>#REF!</v>
      </c>
      <c r="D9" s="13" t="e">
        <f>+#REF!</f>
        <v>#REF!</v>
      </c>
      <c r="E9" s="13">
        <v>0</v>
      </c>
      <c r="F9" s="13">
        <v>0</v>
      </c>
      <c r="G9" s="7">
        <v>0</v>
      </c>
      <c r="H9" s="1"/>
      <c r="I9" s="42">
        <v>250</v>
      </c>
    </row>
    <row r="10" spans="1:9" ht="19" x14ac:dyDescent="0.25">
      <c r="A10" s="3"/>
      <c r="B10" s="5" t="s">
        <v>6</v>
      </c>
      <c r="C10" s="13" t="e">
        <f>+#REF!</f>
        <v>#REF!</v>
      </c>
      <c r="D10" s="13" t="e">
        <f>+#REF!</f>
        <v>#REF!</v>
      </c>
      <c r="E10" s="13">
        <v>137.66</v>
      </c>
      <c r="F10" s="13">
        <v>2013.52</v>
      </c>
      <c r="G10" s="8">
        <v>2500</v>
      </c>
      <c r="H10" s="14">
        <f>+F10/G10</f>
        <v>0.80540800000000001</v>
      </c>
      <c r="I10" s="42">
        <v>2500</v>
      </c>
    </row>
    <row r="11" spans="1:9" ht="19" x14ac:dyDescent="0.25">
      <c r="A11" s="3"/>
      <c r="B11" s="5" t="s">
        <v>7</v>
      </c>
      <c r="C11" s="13" t="e">
        <f>+#REF!</f>
        <v>#REF!</v>
      </c>
      <c r="D11" s="13" t="e">
        <f>+#REF!</f>
        <v>#REF!</v>
      </c>
      <c r="E11" s="13">
        <v>201.08</v>
      </c>
      <c r="F11" s="13">
        <v>341.02</v>
      </c>
      <c r="G11" s="8">
        <v>0</v>
      </c>
      <c r="H11" s="14"/>
      <c r="I11" s="42">
        <v>0</v>
      </c>
    </row>
    <row r="12" spans="1:9" ht="19" x14ac:dyDescent="0.25">
      <c r="A12" s="3"/>
      <c r="B12" s="5" t="s">
        <v>8</v>
      </c>
      <c r="C12" s="13" t="e">
        <f>+#REF!</f>
        <v>#REF!</v>
      </c>
      <c r="D12" s="13" t="e">
        <f>+#REF!</f>
        <v>#REF!</v>
      </c>
      <c r="E12" s="13">
        <v>79.38</v>
      </c>
      <c r="F12" s="13">
        <v>1888.41</v>
      </c>
      <c r="G12" s="8">
        <v>1250</v>
      </c>
      <c r="H12" s="14">
        <f t="shared" ref="H12:H21" si="0">+F12/G12</f>
        <v>1.5107280000000001</v>
      </c>
      <c r="I12" s="42">
        <v>2000</v>
      </c>
    </row>
    <row r="13" spans="1:9" ht="19" x14ac:dyDescent="0.25">
      <c r="A13" s="3"/>
      <c r="B13" s="5" t="s">
        <v>9</v>
      </c>
      <c r="C13" s="13" t="e">
        <f>+#REF!</f>
        <v>#REF!</v>
      </c>
      <c r="D13" s="13" t="e">
        <f>+#REF!</f>
        <v>#REF!</v>
      </c>
      <c r="E13" s="13"/>
      <c r="F13" s="13">
        <v>207.39</v>
      </c>
      <c r="G13" s="8">
        <v>250</v>
      </c>
      <c r="H13" s="14">
        <f t="shared" si="0"/>
        <v>0.82955999999999996</v>
      </c>
      <c r="I13" s="42">
        <v>250</v>
      </c>
    </row>
    <row r="14" spans="1:9" ht="19" x14ac:dyDescent="0.25">
      <c r="A14" s="3"/>
      <c r="B14" s="5" t="s">
        <v>10</v>
      </c>
      <c r="C14" s="13" t="e">
        <f>+#REF!</f>
        <v>#REF!</v>
      </c>
      <c r="D14" s="13" t="e">
        <f>+#REF!</f>
        <v>#REF!</v>
      </c>
      <c r="E14" s="13">
        <v>797.32</v>
      </c>
      <c r="F14" s="13">
        <v>4704.79</v>
      </c>
      <c r="G14" s="8">
        <v>5000</v>
      </c>
      <c r="H14" s="14">
        <f t="shared" si="0"/>
        <v>0.94095799999999996</v>
      </c>
      <c r="I14" s="42">
        <v>5000</v>
      </c>
    </row>
    <row r="15" spans="1:9" ht="19" x14ac:dyDescent="0.25">
      <c r="A15" s="3"/>
      <c r="B15" s="5" t="s">
        <v>11</v>
      </c>
      <c r="C15" s="13" t="e">
        <f>+#REF!</f>
        <v>#REF!</v>
      </c>
      <c r="D15" s="13" t="e">
        <f>+#REF!</f>
        <v>#REF!</v>
      </c>
      <c r="E15" s="13">
        <v>559.76</v>
      </c>
      <c r="F15" s="13">
        <v>5681.59</v>
      </c>
      <c r="G15" s="8">
        <v>6150</v>
      </c>
      <c r="H15" s="14">
        <f t="shared" si="0"/>
        <v>0.92383577235772363</v>
      </c>
      <c r="I15" s="42">
        <v>6150</v>
      </c>
    </row>
    <row r="16" spans="1:9" ht="19" x14ac:dyDescent="0.25">
      <c r="A16" s="3"/>
      <c r="B16" s="5" t="s">
        <v>12</v>
      </c>
      <c r="C16" s="13" t="e">
        <f>+#REF!</f>
        <v>#REF!</v>
      </c>
      <c r="D16" s="13" t="e">
        <f>+#REF!</f>
        <v>#REF!</v>
      </c>
      <c r="E16" s="13">
        <v>163.83000000000001</v>
      </c>
      <c r="F16" s="13">
        <v>406.63</v>
      </c>
      <c r="G16" s="8">
        <v>500</v>
      </c>
      <c r="H16" s="14">
        <f t="shared" si="0"/>
        <v>0.81325999999999998</v>
      </c>
      <c r="I16" s="42">
        <v>500</v>
      </c>
    </row>
    <row r="17" spans="1:9" ht="19" x14ac:dyDescent="0.25">
      <c r="A17" s="3"/>
      <c r="B17" s="5" t="s">
        <v>13</v>
      </c>
      <c r="C17" s="13" t="e">
        <f>+#REF!</f>
        <v>#REF!</v>
      </c>
      <c r="D17" s="13" t="e">
        <f>+#REF!</f>
        <v>#REF!</v>
      </c>
      <c r="E17" s="13">
        <v>349.17</v>
      </c>
      <c r="F17" s="13">
        <v>3459.92</v>
      </c>
      <c r="G17" s="8">
        <v>8000</v>
      </c>
      <c r="H17" s="14">
        <f t="shared" si="0"/>
        <v>0.43248999999999999</v>
      </c>
      <c r="I17" s="42">
        <v>5000</v>
      </c>
    </row>
    <row r="18" spans="1:9" ht="19" x14ac:dyDescent="0.25">
      <c r="A18" s="3"/>
      <c r="B18" s="5" t="s">
        <v>14</v>
      </c>
      <c r="C18" s="13">
        <v>0</v>
      </c>
      <c r="D18" s="13">
        <v>0</v>
      </c>
      <c r="E18" s="13">
        <v>0</v>
      </c>
      <c r="F18" s="13">
        <v>0</v>
      </c>
      <c r="G18" s="8">
        <v>1000</v>
      </c>
      <c r="H18" s="14">
        <f t="shared" si="0"/>
        <v>0</v>
      </c>
      <c r="I18" s="41">
        <v>1000</v>
      </c>
    </row>
    <row r="19" spans="1:9" ht="19" x14ac:dyDescent="0.25">
      <c r="A19" s="3"/>
      <c r="B19" s="5" t="s">
        <v>19</v>
      </c>
      <c r="C19" s="13">
        <v>166.61</v>
      </c>
      <c r="D19" s="13">
        <v>146.62</v>
      </c>
      <c r="E19" s="13">
        <v>146.62</v>
      </c>
      <c r="F19" s="13">
        <v>715.77</v>
      </c>
      <c r="G19" s="8"/>
      <c r="H19" s="14"/>
      <c r="I19" s="41">
        <v>750</v>
      </c>
    </row>
    <row r="20" spans="1:9" ht="19" x14ac:dyDescent="0.25">
      <c r="A20" s="3"/>
      <c r="B20" s="5" t="s">
        <v>109</v>
      </c>
      <c r="C20" s="15">
        <v>0</v>
      </c>
      <c r="D20" s="15">
        <v>0</v>
      </c>
      <c r="E20" s="15">
        <v>141.56</v>
      </c>
      <c r="F20" s="15">
        <v>476.67</v>
      </c>
      <c r="G20" s="10">
        <v>0</v>
      </c>
      <c r="H20" s="22"/>
      <c r="I20" s="43">
        <v>500</v>
      </c>
    </row>
    <row r="21" spans="1:9" ht="19" x14ac:dyDescent="0.25">
      <c r="A21" s="3"/>
      <c r="B21" s="11" t="s">
        <v>20</v>
      </c>
      <c r="C21" s="27" t="e">
        <f>SUM(C9:C20)</f>
        <v>#REF!</v>
      </c>
      <c r="D21" s="27" t="e">
        <f>SUM(D9:D20)</f>
        <v>#REF!</v>
      </c>
      <c r="E21" s="27">
        <f>SUM(E9:E20)</f>
        <v>2576.3799999999997</v>
      </c>
      <c r="F21" s="27">
        <f>SUM(F9:F20)</f>
        <v>19895.71</v>
      </c>
      <c r="G21" s="28">
        <f>SUM(G9:G20)</f>
        <v>24650</v>
      </c>
      <c r="H21" s="29">
        <f t="shared" si="0"/>
        <v>0.80712819472616626</v>
      </c>
      <c r="I21" s="44">
        <f>SUM(I9:I20)</f>
        <v>23900</v>
      </c>
    </row>
    <row r="22" spans="1:9" ht="19" x14ac:dyDescent="0.25">
      <c r="A22" s="3"/>
      <c r="B22" s="3"/>
      <c r="C22" s="13"/>
      <c r="D22" s="13"/>
      <c r="E22" s="13"/>
      <c r="F22" s="1"/>
      <c r="G22" s="6"/>
      <c r="H22" s="14"/>
      <c r="I22" s="44"/>
    </row>
    <row r="23" spans="1:9" ht="20" thickBot="1" x14ac:dyDescent="0.3">
      <c r="A23" s="3"/>
      <c r="B23" s="3"/>
      <c r="C23" s="13"/>
      <c r="D23" s="13"/>
      <c r="E23" s="13"/>
      <c r="F23" s="1"/>
      <c r="G23" s="24"/>
      <c r="H23" s="14"/>
      <c r="I23" s="44"/>
    </row>
    <row r="24" spans="1:9" ht="53" thickBot="1" x14ac:dyDescent="0.3">
      <c r="A24" s="3"/>
      <c r="B24" s="3"/>
      <c r="C24" s="19" t="s">
        <v>40</v>
      </c>
      <c r="D24" s="19" t="s">
        <v>39</v>
      </c>
      <c r="E24" s="19" t="s">
        <v>106</v>
      </c>
      <c r="F24" s="19" t="s">
        <v>41</v>
      </c>
      <c r="G24" s="30" t="s">
        <v>1</v>
      </c>
      <c r="H24" s="38" t="s">
        <v>42</v>
      </c>
      <c r="I24" s="40" t="s">
        <v>111</v>
      </c>
    </row>
    <row r="25" spans="1:9" ht="19" x14ac:dyDescent="0.25">
      <c r="A25" s="4" t="s">
        <v>21</v>
      </c>
      <c r="B25" s="3"/>
      <c r="C25" s="13"/>
      <c r="D25" s="13"/>
      <c r="E25" s="13"/>
      <c r="F25" s="1"/>
      <c r="G25" s="24"/>
      <c r="H25" s="14"/>
      <c r="I25" s="44"/>
    </row>
    <row r="26" spans="1:9" ht="19" x14ac:dyDescent="0.25">
      <c r="A26" s="3"/>
      <c r="B26" s="5" t="s">
        <v>22</v>
      </c>
      <c r="C26" s="13" t="e">
        <f>+#REF!</f>
        <v>#REF!</v>
      </c>
      <c r="D26" s="13" t="e">
        <f>+#REF!</f>
        <v>#REF!</v>
      </c>
      <c r="E26" s="13">
        <v>4915.6000000000004</v>
      </c>
      <c r="F26" s="13">
        <v>21945.599999999999</v>
      </c>
      <c r="G26" s="23">
        <v>30000</v>
      </c>
      <c r="H26" s="14">
        <f>+F26/G26</f>
        <v>0.73151999999999995</v>
      </c>
      <c r="I26" s="44">
        <v>40000</v>
      </c>
    </row>
    <row r="27" spans="1:9" ht="19" x14ac:dyDescent="0.25">
      <c r="A27" s="3"/>
      <c r="B27" s="5" t="s">
        <v>23</v>
      </c>
      <c r="C27" s="13" t="e">
        <f>+#REF!</f>
        <v>#REF!</v>
      </c>
      <c r="D27" s="13" t="e">
        <f>+#REF!</f>
        <v>#REF!</v>
      </c>
      <c r="E27" s="13">
        <v>41.28</v>
      </c>
      <c r="F27" s="13">
        <v>13407.58</v>
      </c>
      <c r="G27" s="23">
        <v>10000</v>
      </c>
      <c r="H27" s="14">
        <f t="shared" ref="H27:H36" si="1">+F27/G27</f>
        <v>1.3407579999999999</v>
      </c>
      <c r="I27" s="42"/>
    </row>
    <row r="28" spans="1:9" ht="20" thickBot="1" x14ac:dyDescent="0.3">
      <c r="A28" s="3"/>
      <c r="B28" s="5" t="s">
        <v>24</v>
      </c>
      <c r="C28" s="13" t="e">
        <f>+#REF!</f>
        <v>#REF!</v>
      </c>
      <c r="D28" s="13" t="e">
        <f>+#REF!</f>
        <v>#REF!</v>
      </c>
      <c r="E28" s="13">
        <v>6821.88</v>
      </c>
      <c r="F28" s="13">
        <v>33895.199999999997</v>
      </c>
      <c r="G28" s="23">
        <v>35650</v>
      </c>
      <c r="H28" s="14">
        <f t="shared" si="1"/>
        <v>0.95077699859747533</v>
      </c>
      <c r="I28" s="42">
        <v>36000</v>
      </c>
    </row>
    <row r="29" spans="1:9" ht="19" x14ac:dyDescent="0.25">
      <c r="A29" s="3"/>
      <c r="B29" s="5" t="s">
        <v>25</v>
      </c>
      <c r="C29" s="13" t="e">
        <f>+#REF!</f>
        <v>#REF!</v>
      </c>
      <c r="D29" s="13" t="e">
        <f>+#REF!</f>
        <v>#REF!</v>
      </c>
      <c r="E29" s="13">
        <v>468.83</v>
      </c>
      <c r="F29" s="13">
        <v>3814.5</v>
      </c>
      <c r="G29" s="23">
        <v>5000</v>
      </c>
      <c r="H29" s="14">
        <f t="shared" si="1"/>
        <v>0.76290000000000002</v>
      </c>
      <c r="I29" s="42">
        <v>5000</v>
      </c>
    </row>
    <row r="30" spans="1:9" ht="19" x14ac:dyDescent="0.25">
      <c r="A30" s="3"/>
      <c r="B30" s="5" t="s">
        <v>26</v>
      </c>
      <c r="C30" s="13" t="e">
        <f>+#REF!</f>
        <v>#REF!</v>
      </c>
      <c r="D30" s="13" t="e">
        <f>+#REF!</f>
        <v>#REF!</v>
      </c>
      <c r="E30" s="13">
        <v>4902.3999999999996</v>
      </c>
      <c r="F30" s="13">
        <v>25732.14</v>
      </c>
      <c r="G30" s="23">
        <v>15000</v>
      </c>
      <c r="H30" s="14">
        <f t="shared" si="1"/>
        <v>1.715476</v>
      </c>
      <c r="I30" s="42">
        <v>15000</v>
      </c>
    </row>
    <row r="31" spans="1:9" ht="19" x14ac:dyDescent="0.25">
      <c r="A31" s="3"/>
      <c r="B31" s="5" t="s">
        <v>27</v>
      </c>
      <c r="C31" s="13" t="e">
        <f>+#REF!</f>
        <v>#REF!</v>
      </c>
      <c r="D31" s="13" t="e">
        <f>+#REF!</f>
        <v>#REF!</v>
      </c>
      <c r="E31" s="13">
        <v>3197.18</v>
      </c>
      <c r="F31" s="13">
        <v>28658.77</v>
      </c>
      <c r="G31" s="23">
        <v>15000</v>
      </c>
      <c r="H31" s="14">
        <f t="shared" si="1"/>
        <v>1.9105846666666666</v>
      </c>
      <c r="I31" s="42">
        <v>15000</v>
      </c>
    </row>
    <row r="32" spans="1:9" ht="19" x14ac:dyDescent="0.25">
      <c r="A32" s="3"/>
      <c r="B32" s="5" t="s">
        <v>28</v>
      </c>
      <c r="C32" s="13" t="e">
        <f>+#REF!</f>
        <v>#REF!</v>
      </c>
      <c r="D32" s="13" t="e">
        <f>+#REF!</f>
        <v>#REF!</v>
      </c>
      <c r="E32" s="13">
        <v>1418.18</v>
      </c>
      <c r="F32" s="13">
        <v>4985.66</v>
      </c>
      <c r="G32" s="23">
        <v>1000</v>
      </c>
      <c r="H32" s="14">
        <f t="shared" si="1"/>
        <v>4.9856600000000002</v>
      </c>
      <c r="I32" s="42">
        <v>1200</v>
      </c>
    </row>
    <row r="33" spans="1:14" ht="19" x14ac:dyDescent="0.25">
      <c r="A33" s="3"/>
      <c r="B33" s="5" t="s">
        <v>29</v>
      </c>
      <c r="C33" s="13" t="e">
        <f>+#REF!</f>
        <v>#REF!</v>
      </c>
      <c r="D33" s="13" t="e">
        <f>+#REF!</f>
        <v>#REF!</v>
      </c>
      <c r="E33" s="13">
        <v>0</v>
      </c>
      <c r="F33" s="13">
        <v>2791.75</v>
      </c>
      <c r="G33" s="23">
        <v>1800</v>
      </c>
      <c r="H33" s="14">
        <f t="shared" si="1"/>
        <v>1.5509722222222222</v>
      </c>
      <c r="I33" s="42">
        <v>1800</v>
      </c>
    </row>
    <row r="34" spans="1:14" ht="19" x14ac:dyDescent="0.25">
      <c r="A34" s="3"/>
      <c r="B34" s="5" t="s">
        <v>30</v>
      </c>
      <c r="C34" s="13" t="e">
        <f>+#REF!</f>
        <v>#REF!</v>
      </c>
      <c r="D34" s="13" t="e">
        <f>+#REF!</f>
        <v>#REF!</v>
      </c>
      <c r="E34" s="13">
        <v>7443.25</v>
      </c>
      <c r="F34" s="13">
        <v>24043</v>
      </c>
      <c r="G34" s="23">
        <v>21500</v>
      </c>
      <c r="H34" s="14">
        <f t="shared" si="1"/>
        <v>1.1182790697674418</v>
      </c>
      <c r="I34" s="42">
        <f>6192.25*4</f>
        <v>24769</v>
      </c>
    </row>
    <row r="35" spans="1:14" ht="19" x14ac:dyDescent="0.25">
      <c r="A35" s="3"/>
      <c r="B35" s="5" t="s">
        <v>31</v>
      </c>
      <c r="C35" s="15" t="e">
        <f>+#REF!</f>
        <v>#REF!</v>
      </c>
      <c r="D35" s="15" t="e">
        <f>+#REF!</f>
        <v>#REF!</v>
      </c>
      <c r="E35" s="15">
        <v>2790.08</v>
      </c>
      <c r="F35" s="15">
        <v>17369</v>
      </c>
      <c r="G35" s="23">
        <v>20000</v>
      </c>
      <c r="H35" s="22">
        <f t="shared" si="1"/>
        <v>0.86845000000000006</v>
      </c>
      <c r="I35" s="43">
        <f>500000*0.05/12*3</f>
        <v>6250</v>
      </c>
    </row>
    <row r="36" spans="1:14" ht="19" x14ac:dyDescent="0.25">
      <c r="A36" s="3"/>
      <c r="B36" s="11" t="s">
        <v>32</v>
      </c>
      <c r="C36" s="27" t="e">
        <f>SUM(C26:C35)</f>
        <v>#REF!</v>
      </c>
      <c r="D36" s="27" t="e">
        <f>SUM(D26:D35)</f>
        <v>#REF!</v>
      </c>
      <c r="E36" s="27">
        <f>SUM(E26:E35)</f>
        <v>31998.68</v>
      </c>
      <c r="F36" s="27">
        <f>SUM(F26:F35)</f>
        <v>176643.20000000001</v>
      </c>
      <c r="G36" s="25">
        <f>SUM(G26:G35)</f>
        <v>154950</v>
      </c>
      <c r="H36" s="14">
        <f t="shared" si="1"/>
        <v>1.1400012907389481</v>
      </c>
      <c r="I36" s="45">
        <f>SUM(I26:I35)</f>
        <v>145019</v>
      </c>
    </row>
    <row r="37" spans="1:14" ht="19" x14ac:dyDescent="0.25">
      <c r="A37" s="3"/>
      <c r="B37" s="3"/>
      <c r="C37" s="13"/>
      <c r="D37" s="13"/>
      <c r="E37" s="13"/>
      <c r="F37" s="1"/>
      <c r="G37" s="24"/>
      <c r="H37" s="14"/>
      <c r="I37" s="44"/>
    </row>
    <row r="38" spans="1:14" ht="19" x14ac:dyDescent="0.25">
      <c r="A38" s="4" t="s">
        <v>33</v>
      </c>
      <c r="B38" s="3"/>
      <c r="C38" s="13"/>
      <c r="D38" s="13"/>
      <c r="E38" s="13"/>
      <c r="F38" s="1"/>
      <c r="G38" s="24"/>
      <c r="H38" s="14"/>
      <c r="I38" s="44"/>
    </row>
    <row r="39" spans="1:14" ht="19" x14ac:dyDescent="0.25">
      <c r="A39" s="3"/>
      <c r="B39" s="5" t="s">
        <v>34</v>
      </c>
      <c r="C39" s="13" t="e">
        <f>+#REF!</f>
        <v>#REF!</v>
      </c>
      <c r="D39" s="13" t="e">
        <f>+#REF!</f>
        <v>#REF!</v>
      </c>
      <c r="E39" s="13">
        <v>0</v>
      </c>
      <c r="F39" s="13">
        <v>24074.73</v>
      </c>
      <c r="G39" s="23">
        <v>32100</v>
      </c>
      <c r="H39" s="14">
        <f t="shared" ref="H39:H45" si="2">+F39/G39</f>
        <v>0.74999158878504668</v>
      </c>
      <c r="I39" s="42">
        <v>32100</v>
      </c>
    </row>
    <row r="40" spans="1:14" ht="19" x14ac:dyDescent="0.25">
      <c r="A40" s="3"/>
      <c r="B40" s="5" t="s">
        <v>35</v>
      </c>
      <c r="C40" s="13" t="e">
        <f>+#REF!</f>
        <v>#REF!</v>
      </c>
      <c r="D40" s="13" t="e">
        <f>+#REF!</f>
        <v>#REF!</v>
      </c>
      <c r="E40" s="13">
        <v>0</v>
      </c>
      <c r="F40" s="13">
        <v>15838.02</v>
      </c>
      <c r="G40" s="23">
        <v>21120</v>
      </c>
      <c r="H40" s="14">
        <f t="shared" si="2"/>
        <v>0.74990625</v>
      </c>
      <c r="I40" s="42">
        <v>21120</v>
      </c>
    </row>
    <row r="41" spans="1:14" ht="49" x14ac:dyDescent="0.25">
      <c r="A41" s="3"/>
      <c r="B41" s="5" t="s">
        <v>103</v>
      </c>
      <c r="C41" s="15" t="e">
        <f>+#REF!</f>
        <v>#REF!</v>
      </c>
      <c r="D41" s="15" t="e">
        <f>+#REF!</f>
        <v>#REF!</v>
      </c>
      <c r="E41" s="15">
        <v>0</v>
      </c>
      <c r="F41" s="15">
        <v>11812.5</v>
      </c>
      <c r="G41" s="23">
        <v>15750</v>
      </c>
      <c r="H41" s="22">
        <f t="shared" si="2"/>
        <v>0.75</v>
      </c>
      <c r="I41" s="43">
        <f>800000*0.05</f>
        <v>40000</v>
      </c>
      <c r="J41" s="39" t="s">
        <v>119</v>
      </c>
    </row>
    <row r="42" spans="1:14" ht="19" x14ac:dyDescent="0.25">
      <c r="A42" s="3"/>
      <c r="B42" s="11" t="s">
        <v>36</v>
      </c>
      <c r="C42" s="27" t="e">
        <f>SUM(C39:C41)</f>
        <v>#REF!</v>
      </c>
      <c r="D42" s="27" t="e">
        <f>SUM(D39:D41)</f>
        <v>#REF!</v>
      </c>
      <c r="E42" s="27">
        <f>SUM(E39:E41)</f>
        <v>0</v>
      </c>
      <c r="F42" s="27">
        <f>SUM(F39:F41)</f>
        <v>51725.25</v>
      </c>
      <c r="G42" s="25">
        <f>SUM(G39:G41)</f>
        <v>68970</v>
      </c>
      <c r="H42" s="14">
        <f t="shared" si="2"/>
        <v>0.74996737712048722</v>
      </c>
      <c r="I42" s="46">
        <f>SUM(I39:I41)</f>
        <v>93220</v>
      </c>
    </row>
    <row r="43" spans="1:14" ht="19" x14ac:dyDescent="0.25">
      <c r="A43" s="3"/>
      <c r="B43" s="11"/>
      <c r="C43" s="13"/>
      <c r="D43" s="13"/>
      <c r="E43" s="13"/>
      <c r="F43" s="1"/>
      <c r="G43" s="24"/>
      <c r="H43" s="14"/>
      <c r="I43" s="13"/>
    </row>
    <row r="44" spans="1:14" ht="19" x14ac:dyDescent="0.25">
      <c r="A44" s="3"/>
      <c r="B44" s="5" t="s">
        <v>37</v>
      </c>
      <c r="C44" s="15" t="e">
        <f>+C42+C36+C21</f>
        <v>#REF!</v>
      </c>
      <c r="D44" s="15" t="e">
        <f>+D42+D36+D21</f>
        <v>#REF!</v>
      </c>
      <c r="E44" s="15">
        <f>+E42+E36+E21</f>
        <v>34575.06</v>
      </c>
      <c r="F44" s="15">
        <f>+F42+F36+F21</f>
        <v>248264.16</v>
      </c>
      <c r="G44" s="31">
        <f>SUM(G42+G36+G21)</f>
        <v>248570</v>
      </c>
      <c r="H44" s="22">
        <f t="shared" si="2"/>
        <v>0.99876960212415011</v>
      </c>
      <c r="I44" s="15">
        <f>+I42+I36+I21</f>
        <v>262139</v>
      </c>
    </row>
    <row r="45" spans="1:14" ht="19" x14ac:dyDescent="0.25">
      <c r="A45" s="3"/>
      <c r="B45" s="4" t="s">
        <v>38</v>
      </c>
      <c r="C45" s="13" t="e">
        <f>+C4-C44</f>
        <v>#REF!</v>
      </c>
      <c r="D45" s="13" t="e">
        <f>+D4-D44</f>
        <v>#REF!</v>
      </c>
      <c r="E45" s="13">
        <f>+E4-E44</f>
        <v>-34575.06</v>
      </c>
      <c r="F45" s="13">
        <f>+F4-F44</f>
        <v>-7197.6600000000035</v>
      </c>
      <c r="G45" s="26">
        <f>+G4-G44</f>
        <v>72852</v>
      </c>
      <c r="H45" s="14">
        <f t="shared" si="2"/>
        <v>-9.8798385768407229E-2</v>
      </c>
      <c r="I45" s="27">
        <f>+I4-I44</f>
        <v>27481</v>
      </c>
    </row>
    <row r="46" spans="1:14" ht="19" x14ac:dyDescent="0.25">
      <c r="A46" s="12"/>
      <c r="B46" s="12"/>
      <c r="C46" s="12"/>
      <c r="D46" s="12"/>
      <c r="E46" s="12"/>
      <c r="F46" s="3"/>
      <c r="G46" s="3"/>
      <c r="H46" s="24"/>
      <c r="I46" s="1"/>
      <c r="J46" s="1"/>
      <c r="K46" s="1"/>
      <c r="L46" s="13"/>
      <c r="M46" s="13"/>
      <c r="N46" s="1"/>
    </row>
    <row r="47" spans="1:14" ht="19" x14ac:dyDescent="0.25">
      <c r="A47" s="12"/>
      <c r="B47" s="12"/>
      <c r="C47" s="12"/>
      <c r="D47" s="12"/>
      <c r="E47" s="12"/>
      <c r="F47" s="3"/>
      <c r="G47" s="3"/>
      <c r="H47" s="24"/>
      <c r="I47" s="1"/>
      <c r="J47" s="1"/>
      <c r="K47" s="1"/>
      <c r="L47" s="1"/>
      <c r="M47" s="13"/>
      <c r="N47" s="1"/>
    </row>
    <row r="48" spans="1:14" ht="16" x14ac:dyDescent="0.2">
      <c r="F48" s="2"/>
      <c r="H48" s="1"/>
      <c r="I48" s="1"/>
      <c r="J48" s="1"/>
      <c r="K48" s="1"/>
      <c r="L48" s="1"/>
      <c r="M48" s="13"/>
      <c r="N48" s="1"/>
    </row>
    <row r="49" spans="8:14" ht="16" x14ac:dyDescent="0.2">
      <c r="H49" s="1"/>
      <c r="I49" s="1"/>
      <c r="J49" s="1"/>
      <c r="K49" s="1"/>
      <c r="L49" s="1"/>
      <c r="M49" s="13"/>
      <c r="N49" s="1"/>
    </row>
    <row r="50" spans="8:14" ht="16" x14ac:dyDescent="0.2">
      <c r="H50" s="1"/>
      <c r="I50" s="1"/>
      <c r="J50" s="1"/>
      <c r="K50" s="1"/>
      <c r="L50" s="1"/>
      <c r="M50" s="13"/>
      <c r="N50" s="1"/>
    </row>
    <row r="51" spans="8:14" ht="16" x14ac:dyDescent="0.2">
      <c r="H51" s="1"/>
      <c r="I51" s="1"/>
      <c r="J51" s="1"/>
      <c r="K51" s="1"/>
      <c r="L51" s="1"/>
      <c r="M51" s="13"/>
      <c r="N51" s="1"/>
    </row>
    <row r="52" spans="8:14" ht="16" x14ac:dyDescent="0.2">
      <c r="H52" s="1"/>
      <c r="I52" s="1"/>
      <c r="J52" s="1"/>
      <c r="K52" s="1"/>
      <c r="L52" s="1"/>
      <c r="M52" s="13"/>
      <c r="N52" s="1"/>
    </row>
    <row r="53" spans="8:14" ht="16" x14ac:dyDescent="0.2">
      <c r="H53" s="1"/>
      <c r="I53" s="1"/>
      <c r="J53" s="1"/>
      <c r="K53" s="1"/>
      <c r="L53" s="1"/>
      <c r="M53" s="13"/>
      <c r="N53" s="1"/>
    </row>
    <row r="54" spans="8:14" ht="16" x14ac:dyDescent="0.2">
      <c r="H54" s="1"/>
      <c r="I54" s="1"/>
      <c r="J54" s="1"/>
      <c r="K54" s="1"/>
      <c r="L54" s="1"/>
      <c r="M54" s="1"/>
      <c r="N54" s="1"/>
    </row>
    <row r="55" spans="8:14" ht="16" x14ac:dyDescent="0.2">
      <c r="H55" s="1"/>
      <c r="I55" s="1"/>
      <c r="J55" s="1"/>
      <c r="K55" s="1"/>
      <c r="L55" s="1"/>
      <c r="M55" s="1"/>
      <c r="N55" s="1"/>
    </row>
    <row r="56" spans="8:14" ht="16" x14ac:dyDescent="0.2">
      <c r="H56" s="1"/>
      <c r="I56" s="1"/>
      <c r="J56" s="1"/>
      <c r="K56" s="1"/>
      <c r="L56" s="1"/>
      <c r="M56" s="1"/>
      <c r="N56" s="1"/>
    </row>
    <row r="57" spans="8:14" ht="16" x14ac:dyDescent="0.2">
      <c r="H57" s="1"/>
      <c r="I57" s="1"/>
      <c r="J57" s="1"/>
      <c r="K57" s="1"/>
      <c r="L57" s="1"/>
      <c r="M57" s="1"/>
      <c r="N57" s="1"/>
    </row>
    <row r="58" spans="8:14" ht="16" x14ac:dyDescent="0.2">
      <c r="H58" s="1"/>
      <c r="I58" s="1"/>
      <c r="J58" s="1"/>
      <c r="K58" s="1"/>
      <c r="L58" s="1"/>
      <c r="M58" s="1"/>
      <c r="N58" s="1"/>
    </row>
    <row r="59" spans="8:14" ht="16" x14ac:dyDescent="0.2">
      <c r="H59" s="1"/>
      <c r="I59" s="1"/>
      <c r="J59" s="1"/>
      <c r="K59" s="1"/>
      <c r="L59" s="1"/>
      <c r="M59" s="1"/>
      <c r="N59" s="1"/>
    </row>
    <row r="60" spans="8:14" ht="16" x14ac:dyDescent="0.2">
      <c r="H60" s="1"/>
      <c r="I60" s="1"/>
      <c r="J60" s="1"/>
      <c r="K60" s="1"/>
      <c r="L60" s="1"/>
      <c r="M60" s="1"/>
      <c r="N60" s="1"/>
    </row>
    <row r="61" spans="8:14" ht="16" x14ac:dyDescent="0.2">
      <c r="H61" s="1"/>
      <c r="I61" s="1"/>
      <c r="J61" s="1"/>
      <c r="K61" s="1"/>
      <c r="L61" s="1"/>
      <c r="M61" s="1"/>
      <c r="N61" s="1"/>
    </row>
    <row r="62" spans="8:14" ht="16" x14ac:dyDescent="0.2">
      <c r="H62" s="1"/>
      <c r="I62" s="1"/>
      <c r="J62" s="1"/>
      <c r="K62" s="1"/>
      <c r="L62" s="1"/>
      <c r="M62" s="1"/>
      <c r="N62" s="1"/>
    </row>
    <row r="63" spans="8:14" ht="16" x14ac:dyDescent="0.2">
      <c r="H63" s="1"/>
      <c r="I63" s="1"/>
      <c r="J63" s="1"/>
      <c r="K63" s="1"/>
      <c r="L63" s="1"/>
      <c r="M63" s="1"/>
      <c r="N63" s="1"/>
    </row>
    <row r="64" spans="8:14" ht="16" x14ac:dyDescent="0.2">
      <c r="H64" s="1"/>
      <c r="I64" s="1"/>
      <c r="J64" s="1"/>
      <c r="K64" s="1"/>
      <c r="L64" s="1"/>
      <c r="M64" s="1"/>
      <c r="N64" s="1"/>
    </row>
    <row r="65" spans="8:14" ht="16" x14ac:dyDescent="0.2">
      <c r="H65" s="1"/>
      <c r="I65" s="1"/>
      <c r="J65" s="1"/>
      <c r="K65" s="1"/>
      <c r="L65" s="1"/>
      <c r="M65" s="1"/>
      <c r="N65" s="1"/>
    </row>
    <row r="66" spans="8:14" ht="16" x14ac:dyDescent="0.2">
      <c r="H66" s="1"/>
      <c r="I66" s="1"/>
      <c r="J66" s="1"/>
      <c r="K66" s="1"/>
      <c r="L66" s="1"/>
      <c r="M66" s="1"/>
      <c r="N66" s="1"/>
    </row>
    <row r="67" spans="8:14" ht="16" x14ac:dyDescent="0.2">
      <c r="H67" s="1"/>
      <c r="I67" s="1"/>
      <c r="J67" s="1"/>
      <c r="K67" s="1"/>
      <c r="L67" s="1"/>
      <c r="M67" s="1"/>
      <c r="N67" s="1"/>
    </row>
    <row r="68" spans="8:14" ht="16" x14ac:dyDescent="0.2">
      <c r="H68" s="1"/>
      <c r="I68" s="1"/>
      <c r="J68" s="1"/>
      <c r="K68" s="1"/>
      <c r="L68" s="1"/>
      <c r="M68" s="1"/>
      <c r="N68" s="1"/>
    </row>
    <row r="69" spans="8:14" ht="16" x14ac:dyDescent="0.2">
      <c r="H69" s="1"/>
      <c r="I69" s="1"/>
      <c r="J69" s="1"/>
      <c r="K69" s="1"/>
      <c r="L69" s="1"/>
      <c r="M69" s="1"/>
      <c r="N69" s="1"/>
    </row>
    <row r="70" spans="8:14" ht="16" x14ac:dyDescent="0.2">
      <c r="H70" s="1"/>
      <c r="I70" s="1"/>
      <c r="J70" s="1"/>
      <c r="K70" s="1"/>
      <c r="L70" s="1"/>
      <c r="M70" s="1"/>
      <c r="N70" s="1"/>
    </row>
    <row r="71" spans="8:14" ht="16" x14ac:dyDescent="0.2">
      <c r="H71" s="1"/>
      <c r="I71" s="1"/>
      <c r="J71" s="1"/>
      <c r="K71" s="1"/>
      <c r="L71" s="1"/>
      <c r="M71" s="1"/>
      <c r="N71" s="1"/>
    </row>
    <row r="72" spans="8:14" ht="16" x14ac:dyDescent="0.2">
      <c r="H72" s="1"/>
      <c r="I72" s="1"/>
      <c r="J72" s="1"/>
      <c r="K72" s="1"/>
      <c r="L72" s="1"/>
      <c r="M72" s="1"/>
      <c r="N72" s="1"/>
    </row>
    <row r="73" spans="8:14" ht="16" x14ac:dyDescent="0.2">
      <c r="H73" s="1"/>
      <c r="I73" s="1"/>
      <c r="J73" s="1"/>
      <c r="K73" s="1"/>
      <c r="L73" s="1"/>
      <c r="M73" s="1"/>
      <c r="N73" s="1"/>
    </row>
    <row r="74" spans="8:14" ht="16" x14ac:dyDescent="0.2">
      <c r="H74" s="1"/>
      <c r="I74" s="1"/>
      <c r="J74" s="1"/>
      <c r="K74" s="1"/>
      <c r="L74" s="1"/>
      <c r="M74" s="1"/>
      <c r="N74" s="1"/>
    </row>
    <row r="75" spans="8:14" ht="16" x14ac:dyDescent="0.2">
      <c r="H75" s="1"/>
      <c r="I75" s="1"/>
      <c r="J75" s="1"/>
      <c r="K75" s="1"/>
      <c r="L75" s="1"/>
      <c r="M75" s="1"/>
      <c r="N75" s="1"/>
    </row>
    <row r="76" spans="8:14" ht="16" x14ac:dyDescent="0.2">
      <c r="H76" s="1"/>
      <c r="I76" s="1"/>
      <c r="J76" s="1"/>
      <c r="K76" s="1"/>
      <c r="L76" s="1"/>
      <c r="M76" s="1"/>
      <c r="N76" s="1"/>
    </row>
    <row r="77" spans="8:14" ht="16" x14ac:dyDescent="0.2">
      <c r="H77" s="1"/>
      <c r="I77" s="1"/>
      <c r="J77" s="1"/>
      <c r="K77" s="1"/>
      <c r="L77" s="1"/>
      <c r="M77" s="1"/>
      <c r="N77" s="1"/>
    </row>
    <row r="78" spans="8:14" ht="16" x14ac:dyDescent="0.2">
      <c r="H78" s="1"/>
      <c r="I78" s="1"/>
      <c r="J78" s="1"/>
      <c r="K78" s="1"/>
      <c r="L78" s="1"/>
      <c r="M78" s="1"/>
      <c r="N78" s="1"/>
    </row>
    <row r="79" spans="8:14" ht="16" x14ac:dyDescent="0.2">
      <c r="H79" s="1"/>
      <c r="I79" s="1"/>
      <c r="J79" s="1"/>
      <c r="K79" s="1"/>
      <c r="L79" s="1"/>
      <c r="M79" s="1"/>
      <c r="N79" s="1"/>
    </row>
    <row r="80" spans="8:14" ht="16" x14ac:dyDescent="0.2">
      <c r="H80" s="1"/>
      <c r="I80" s="1"/>
      <c r="J80" s="1"/>
      <c r="K80" s="1"/>
      <c r="L80" s="1"/>
      <c r="M80" s="1"/>
      <c r="N80" s="1"/>
    </row>
    <row r="81" spans="8:14" ht="16" x14ac:dyDescent="0.2">
      <c r="H81" s="1"/>
      <c r="I81" s="1"/>
      <c r="J81" s="1"/>
      <c r="K81" s="1"/>
      <c r="L81" s="1"/>
      <c r="M81" s="1"/>
      <c r="N81" s="1"/>
    </row>
    <row r="82" spans="8:14" ht="16" x14ac:dyDescent="0.2">
      <c r="H82" s="1"/>
      <c r="I82" s="1"/>
      <c r="J82" s="1"/>
      <c r="K82" s="1"/>
      <c r="L82" s="1"/>
      <c r="M82" s="1"/>
      <c r="N82" s="1"/>
    </row>
    <row r="83" spans="8:14" ht="16" x14ac:dyDescent="0.2">
      <c r="H83" s="1"/>
      <c r="I83" s="1"/>
      <c r="J83" s="1"/>
      <c r="K83" s="1"/>
      <c r="L83" s="1"/>
      <c r="M83" s="1"/>
      <c r="N83" s="1"/>
    </row>
    <row r="84" spans="8:14" ht="16" x14ac:dyDescent="0.2">
      <c r="H84" s="1"/>
      <c r="I84" s="1"/>
      <c r="J84" s="1"/>
      <c r="K84" s="1"/>
      <c r="L84" s="1"/>
      <c r="M84" s="1"/>
      <c r="N84" s="1"/>
    </row>
    <row r="85" spans="8:14" ht="16" x14ac:dyDescent="0.2">
      <c r="H85" s="1"/>
      <c r="I85" s="1"/>
      <c r="J85" s="1"/>
      <c r="K85" s="1"/>
      <c r="L85" s="1"/>
      <c r="M85" s="1"/>
      <c r="N85" s="1"/>
    </row>
    <row r="86" spans="8:14" ht="16" x14ac:dyDescent="0.2">
      <c r="H86" s="1"/>
      <c r="I86" s="1"/>
      <c r="J86" s="1"/>
      <c r="K86" s="1"/>
      <c r="L86" s="1"/>
      <c r="M86" s="1"/>
      <c r="N86" s="1"/>
    </row>
    <row r="87" spans="8:14" ht="16" x14ac:dyDescent="0.2">
      <c r="H87" s="1"/>
      <c r="I87" s="1"/>
      <c r="J87" s="1"/>
      <c r="K87" s="1"/>
      <c r="L87" s="1"/>
      <c r="M87" s="1"/>
      <c r="N87" s="1"/>
    </row>
    <row r="88" spans="8:14" ht="16" x14ac:dyDescent="0.2">
      <c r="H88" s="1"/>
      <c r="I88" s="1"/>
      <c r="J88" s="1"/>
      <c r="K88" s="1"/>
      <c r="L88" s="1"/>
      <c r="M88" s="1"/>
      <c r="N88" s="1"/>
    </row>
    <row r="89" spans="8:14" ht="16" x14ac:dyDescent="0.2">
      <c r="H89" s="1"/>
      <c r="I89" s="1"/>
      <c r="J89" s="1"/>
      <c r="K89" s="1"/>
      <c r="L89" s="1"/>
      <c r="M89" s="1"/>
      <c r="N89" s="1"/>
    </row>
    <row r="90" spans="8:14" ht="16" x14ac:dyDescent="0.2">
      <c r="H90" s="1"/>
      <c r="I90" s="1"/>
      <c r="J90" s="1"/>
      <c r="K90" s="1"/>
      <c r="L90" s="1"/>
      <c r="M90" s="1"/>
      <c r="N90" s="1"/>
    </row>
    <row r="91" spans="8:14" ht="16" x14ac:dyDescent="0.2">
      <c r="H91" s="1"/>
      <c r="I91" s="1"/>
      <c r="J91" s="1"/>
      <c r="K91" s="1"/>
      <c r="L91" s="1"/>
      <c r="M91" s="1"/>
      <c r="N91" s="1"/>
    </row>
    <row r="92" spans="8:14" ht="16" x14ac:dyDescent="0.2">
      <c r="H92" s="1"/>
      <c r="I92" s="1"/>
      <c r="J92" s="1"/>
      <c r="K92" s="1"/>
      <c r="L92" s="1"/>
      <c r="M92" s="1"/>
      <c r="N92" s="1"/>
    </row>
    <row r="93" spans="8:14" ht="16" x14ac:dyDescent="0.2">
      <c r="H93" s="1"/>
      <c r="I93" s="1"/>
      <c r="J93" s="1"/>
      <c r="K93" s="1"/>
      <c r="L93" s="1"/>
      <c r="M93" s="1"/>
      <c r="N93" s="1"/>
    </row>
    <row r="94" spans="8:14" ht="16" x14ac:dyDescent="0.2">
      <c r="J94" s="1"/>
      <c r="K94" s="1"/>
      <c r="L94" s="1"/>
      <c r="M94" s="1"/>
      <c r="N94" s="1"/>
    </row>
    <row r="95" spans="8:14" ht="16" x14ac:dyDescent="0.2">
      <c r="J95" s="1"/>
      <c r="K95" s="1"/>
      <c r="L95" s="1"/>
      <c r="M95" s="1"/>
      <c r="N95" s="1"/>
    </row>
    <row r="96" spans="8:14" ht="16" x14ac:dyDescent="0.2">
      <c r="J96" s="1"/>
      <c r="K96" s="1"/>
      <c r="L96" s="1"/>
      <c r="M96" s="1"/>
      <c r="N96" s="1"/>
    </row>
    <row r="97" spans="10:14" ht="16" x14ac:dyDescent="0.2">
      <c r="J97" s="1"/>
      <c r="K97" s="1"/>
      <c r="L97" s="1"/>
      <c r="M97" s="1"/>
      <c r="N97" s="1"/>
    </row>
    <row r="98" spans="10:14" ht="16" x14ac:dyDescent="0.2">
      <c r="J98" s="1"/>
      <c r="K98" s="1"/>
      <c r="L98" s="1"/>
      <c r="M98" s="1"/>
      <c r="N98" s="1"/>
    </row>
    <row r="99" spans="10:14" ht="16" x14ac:dyDescent="0.2">
      <c r="J99" s="1"/>
      <c r="K99" s="1"/>
      <c r="L99" s="1"/>
      <c r="M99" s="1"/>
      <c r="N99" s="1"/>
    </row>
    <row r="100" spans="10:14" ht="16" x14ac:dyDescent="0.2">
      <c r="J100" s="1"/>
      <c r="K100" s="1"/>
      <c r="L100" s="1"/>
      <c r="M100" s="1"/>
      <c r="N100" s="1"/>
    </row>
    <row r="101" spans="10:14" ht="16" x14ac:dyDescent="0.2">
      <c r="J101" s="1"/>
      <c r="K101" s="1"/>
      <c r="L101" s="1"/>
      <c r="M101" s="1"/>
      <c r="N101" s="1"/>
    </row>
    <row r="102" spans="10:14" ht="16" x14ac:dyDescent="0.2">
      <c r="J102" s="1"/>
      <c r="K102" s="1"/>
      <c r="L102" s="1"/>
      <c r="M102" s="1"/>
      <c r="N102" s="1"/>
    </row>
    <row r="103" spans="10:14" ht="16" x14ac:dyDescent="0.2">
      <c r="J103" s="1"/>
      <c r="K103" s="1"/>
      <c r="L103" s="1"/>
      <c r="M103" s="1"/>
      <c r="N103" s="1"/>
    </row>
    <row r="104" spans="10:14" ht="16" x14ac:dyDescent="0.2">
      <c r="J104" s="1"/>
      <c r="K104" s="1"/>
      <c r="L104" s="1"/>
      <c r="M104" s="1"/>
      <c r="N104" s="1"/>
    </row>
    <row r="105" spans="10:14" ht="16" x14ac:dyDescent="0.2">
      <c r="J105" s="1"/>
      <c r="K105" s="1"/>
      <c r="L105" s="1"/>
      <c r="M105" s="1"/>
      <c r="N105" s="1"/>
    </row>
    <row r="106" spans="10:14" ht="16" x14ac:dyDescent="0.2">
      <c r="J106" s="1"/>
      <c r="K106" s="1"/>
      <c r="L106" s="1"/>
      <c r="M106" s="1"/>
      <c r="N106" s="1"/>
    </row>
    <row r="107" spans="10:14" ht="16" x14ac:dyDescent="0.2">
      <c r="J107" s="1"/>
      <c r="K107" s="1"/>
      <c r="L107" s="1"/>
      <c r="M107" s="1"/>
      <c r="N107" s="1"/>
    </row>
    <row r="108" spans="10:14" ht="16" x14ac:dyDescent="0.2">
      <c r="J108" s="1"/>
      <c r="K108" s="1"/>
      <c r="L108" s="1"/>
      <c r="M108" s="1"/>
      <c r="N108" s="1"/>
    </row>
    <row r="109" spans="10:14" ht="16" x14ac:dyDescent="0.2">
      <c r="J109" s="1"/>
      <c r="K109" s="1"/>
      <c r="L109" s="1"/>
      <c r="M109" s="1"/>
      <c r="N109" s="1"/>
    </row>
    <row r="110" spans="10:14" ht="16" x14ac:dyDescent="0.2">
      <c r="J110" s="1"/>
      <c r="K110" s="1"/>
      <c r="L110" s="1"/>
      <c r="M110" s="1"/>
      <c r="N110" s="1"/>
    </row>
    <row r="111" spans="10:14" ht="16" x14ac:dyDescent="0.2">
      <c r="J111" s="1"/>
      <c r="K111" s="1"/>
      <c r="L111" s="1"/>
      <c r="M111" s="1"/>
      <c r="N111" s="1"/>
    </row>
    <row r="112" spans="10:14" ht="16" x14ac:dyDescent="0.2">
      <c r="J112" s="1"/>
      <c r="K112" s="1"/>
      <c r="L112" s="1"/>
      <c r="M112" s="1"/>
      <c r="N112" s="1"/>
    </row>
    <row r="113" spans="10:14" ht="16" x14ac:dyDescent="0.2">
      <c r="J113" s="1"/>
      <c r="K113" s="1"/>
      <c r="L113" s="1"/>
      <c r="M113" s="1"/>
      <c r="N113" s="1"/>
    </row>
    <row r="114" spans="10:14" ht="16" x14ac:dyDescent="0.2">
      <c r="J114" s="1"/>
      <c r="K114" s="1"/>
      <c r="L114" s="1"/>
      <c r="M114" s="1"/>
      <c r="N114" s="1"/>
    </row>
    <row r="115" spans="10:14" ht="16" x14ac:dyDescent="0.2">
      <c r="J115" s="1"/>
      <c r="K115" s="1"/>
      <c r="L115" s="1"/>
      <c r="M115" s="1"/>
      <c r="N115" s="1"/>
    </row>
    <row r="116" spans="10:14" ht="16" x14ac:dyDescent="0.2">
      <c r="J116" s="1"/>
      <c r="K116" s="1"/>
      <c r="L116" s="1"/>
      <c r="M116" s="1"/>
      <c r="N116" s="1"/>
    </row>
    <row r="117" spans="10:14" ht="16" x14ac:dyDescent="0.2">
      <c r="J117" s="1"/>
      <c r="K117" s="1"/>
      <c r="L117" s="1"/>
      <c r="M117" s="1"/>
      <c r="N117" s="1"/>
    </row>
    <row r="118" spans="10:14" ht="16" x14ac:dyDescent="0.2">
      <c r="J118" s="1"/>
      <c r="K118" s="1"/>
      <c r="L118" s="1"/>
      <c r="M118" s="1"/>
      <c r="N118" s="1"/>
    </row>
    <row r="119" spans="10:14" ht="16" x14ac:dyDescent="0.2">
      <c r="J119" s="1"/>
      <c r="K119" s="1"/>
      <c r="L119" s="1"/>
      <c r="M119" s="1"/>
      <c r="N119" s="1"/>
    </row>
    <row r="120" spans="10:14" ht="16" x14ac:dyDescent="0.2">
      <c r="J120" s="1"/>
      <c r="K120" s="1"/>
      <c r="L120" s="1"/>
      <c r="M120" s="1"/>
      <c r="N120" s="1"/>
    </row>
    <row r="121" spans="10:14" ht="16" x14ac:dyDescent="0.2">
      <c r="J121" s="1"/>
      <c r="K121" s="1"/>
      <c r="L121" s="1"/>
      <c r="M121" s="1"/>
      <c r="N121" s="1"/>
    </row>
    <row r="122" spans="10:14" ht="16" x14ac:dyDescent="0.2">
      <c r="J122" s="1"/>
      <c r="K122" s="1"/>
      <c r="L122" s="1"/>
      <c r="M122" s="1"/>
      <c r="N122" s="1"/>
    </row>
    <row r="123" spans="10:14" ht="16" x14ac:dyDescent="0.2">
      <c r="J123" s="1"/>
      <c r="K123" s="1"/>
      <c r="L123" s="1"/>
      <c r="M123" s="1"/>
      <c r="N123" s="1"/>
    </row>
    <row r="124" spans="10:14" ht="16" x14ac:dyDescent="0.2">
      <c r="J124" s="1"/>
      <c r="K124" s="1"/>
      <c r="L124" s="1"/>
      <c r="M124" s="1"/>
      <c r="N124" s="1"/>
    </row>
    <row r="125" spans="10:14" ht="16" x14ac:dyDescent="0.2">
      <c r="J125" s="1"/>
      <c r="K125" s="1"/>
      <c r="L125" s="1"/>
      <c r="M125" s="1"/>
      <c r="N125" s="1"/>
    </row>
    <row r="126" spans="10:14" ht="16" x14ac:dyDescent="0.2">
      <c r="J126" s="1"/>
      <c r="K126" s="1"/>
      <c r="L126" s="1"/>
      <c r="M126" s="1"/>
      <c r="N126" s="1"/>
    </row>
    <row r="127" spans="10:14" ht="16" x14ac:dyDescent="0.2">
      <c r="J127" s="1"/>
      <c r="K127" s="1"/>
      <c r="L127" s="1"/>
      <c r="M127" s="1"/>
      <c r="N127" s="1"/>
    </row>
    <row r="128" spans="10:14" ht="16" x14ac:dyDescent="0.2">
      <c r="J128" s="1"/>
      <c r="K128" s="1"/>
      <c r="L128" s="1"/>
      <c r="M128" s="1"/>
      <c r="N128" s="1"/>
    </row>
    <row r="129" spans="10:14" ht="16" x14ac:dyDescent="0.2">
      <c r="J129" s="1"/>
      <c r="K129" s="1"/>
      <c r="L129" s="1"/>
      <c r="M129" s="1"/>
      <c r="N129" s="1"/>
    </row>
    <row r="130" spans="10:14" ht="16" x14ac:dyDescent="0.2">
      <c r="J130" s="1"/>
      <c r="K130" s="1"/>
      <c r="L130" s="1"/>
      <c r="M130" s="1"/>
      <c r="N130" s="1"/>
    </row>
    <row r="131" spans="10:14" ht="16" x14ac:dyDescent="0.2">
      <c r="J131" s="1"/>
      <c r="K131" s="1"/>
      <c r="L131" s="1"/>
      <c r="M131" s="1"/>
      <c r="N131" s="1"/>
    </row>
    <row r="132" spans="10:14" ht="16" x14ac:dyDescent="0.2">
      <c r="J132" s="1"/>
      <c r="K132" s="1"/>
      <c r="L132" s="1"/>
      <c r="M132" s="1"/>
      <c r="N132" s="1"/>
    </row>
    <row r="133" spans="10:14" ht="16" x14ac:dyDescent="0.2">
      <c r="J133" s="1"/>
      <c r="K133" s="1"/>
      <c r="L133" s="1"/>
      <c r="M133" s="1"/>
      <c r="N133" s="1"/>
    </row>
    <row r="134" spans="10:14" ht="16" x14ac:dyDescent="0.2">
      <c r="J134" s="1"/>
      <c r="K134" s="1"/>
      <c r="L134" s="1"/>
      <c r="M134" s="1"/>
      <c r="N134" s="1"/>
    </row>
    <row r="135" spans="10:14" ht="16" x14ac:dyDescent="0.2">
      <c r="J135" s="1"/>
      <c r="K135" s="1"/>
      <c r="L135" s="1"/>
      <c r="M135" s="1"/>
      <c r="N135" s="1"/>
    </row>
    <row r="136" spans="10:14" ht="16" x14ac:dyDescent="0.2">
      <c r="J136" s="1"/>
      <c r="K136" s="1"/>
      <c r="L136" s="1"/>
      <c r="M136" s="1"/>
      <c r="N136" s="1"/>
    </row>
    <row r="137" spans="10:14" ht="16" x14ac:dyDescent="0.2">
      <c r="J137" s="1"/>
      <c r="K137" s="1"/>
      <c r="L137" s="1"/>
      <c r="M137" s="1"/>
      <c r="N137" s="1"/>
    </row>
    <row r="138" spans="10:14" ht="16" x14ac:dyDescent="0.2">
      <c r="J138" s="1"/>
      <c r="K138" s="1"/>
      <c r="L138" s="1"/>
      <c r="M138" s="1"/>
      <c r="N138" s="1"/>
    </row>
    <row r="139" spans="10:14" ht="16" x14ac:dyDescent="0.2">
      <c r="J139" s="1"/>
      <c r="K139" s="1"/>
      <c r="L139" s="1"/>
      <c r="M139" s="1"/>
      <c r="N139" s="1"/>
    </row>
    <row r="140" spans="10:14" ht="16" x14ac:dyDescent="0.2">
      <c r="J140" s="1"/>
      <c r="K140" s="1"/>
      <c r="L140" s="1"/>
      <c r="M140" s="1"/>
      <c r="N140" s="1"/>
    </row>
    <row r="141" spans="10:14" ht="16" x14ac:dyDescent="0.2">
      <c r="J141" s="1"/>
      <c r="K141" s="1"/>
      <c r="L141" s="1"/>
      <c r="M141" s="1"/>
      <c r="N141" s="1"/>
    </row>
    <row r="142" spans="10:14" ht="16" x14ac:dyDescent="0.2">
      <c r="J142" s="1"/>
      <c r="K142" s="1"/>
      <c r="L142" s="1"/>
      <c r="M142" s="1"/>
      <c r="N142" s="1"/>
    </row>
    <row r="143" spans="10:14" ht="16" x14ac:dyDescent="0.2">
      <c r="J143" s="1"/>
      <c r="K143" s="1"/>
      <c r="L143" s="1"/>
      <c r="M143" s="1"/>
      <c r="N143" s="1"/>
    </row>
    <row r="144" spans="10:14" ht="16" x14ac:dyDescent="0.2">
      <c r="J144" s="1"/>
      <c r="K144" s="1"/>
      <c r="L144" s="1"/>
      <c r="M144" s="1"/>
      <c r="N144" s="1"/>
    </row>
    <row r="145" spans="10:14" ht="16" x14ac:dyDescent="0.2">
      <c r="J145" s="1"/>
      <c r="K145" s="1"/>
      <c r="L145" s="1"/>
      <c r="M145" s="1"/>
      <c r="N145" s="1"/>
    </row>
    <row r="146" spans="10:14" ht="16" x14ac:dyDescent="0.2">
      <c r="J146" s="1"/>
      <c r="K146" s="1"/>
      <c r="L146" s="1"/>
      <c r="M146" s="1"/>
      <c r="N146" s="1"/>
    </row>
    <row r="147" spans="10:14" ht="16" x14ac:dyDescent="0.2">
      <c r="J147" s="1"/>
      <c r="K147" s="1"/>
      <c r="L147" s="1"/>
      <c r="M147" s="1"/>
      <c r="N147" s="1"/>
    </row>
    <row r="148" spans="10:14" ht="16" x14ac:dyDescent="0.2">
      <c r="J148" s="1"/>
      <c r="K148" s="1"/>
      <c r="L148" s="1"/>
      <c r="M148" s="1"/>
      <c r="N148" s="1"/>
    </row>
    <row r="149" spans="10:14" ht="16" x14ac:dyDescent="0.2">
      <c r="J149" s="1"/>
      <c r="K149" s="1"/>
      <c r="L149" s="1"/>
      <c r="M149" s="1"/>
      <c r="N149" s="1"/>
    </row>
    <row r="150" spans="10:14" ht="16" x14ac:dyDescent="0.2">
      <c r="J150" s="1"/>
      <c r="K150" s="1"/>
      <c r="L150" s="1"/>
      <c r="M150" s="1"/>
      <c r="N150" s="1"/>
    </row>
    <row r="151" spans="10:14" ht="16" x14ac:dyDescent="0.2">
      <c r="J151" s="1"/>
      <c r="K151" s="1"/>
      <c r="L151" s="1"/>
      <c r="M151" s="1"/>
      <c r="N151" s="1"/>
    </row>
    <row r="152" spans="10:14" ht="16" x14ac:dyDescent="0.2">
      <c r="J152" s="1"/>
      <c r="K152" s="1"/>
      <c r="L152" s="1"/>
      <c r="M152" s="1"/>
      <c r="N152" s="1"/>
    </row>
    <row r="153" spans="10:14" ht="16" x14ac:dyDescent="0.2">
      <c r="J153" s="1"/>
      <c r="K153" s="1"/>
      <c r="L153" s="1"/>
      <c r="M153" s="1"/>
      <c r="N153" s="1"/>
    </row>
    <row r="154" spans="10:14" ht="16" x14ac:dyDescent="0.2">
      <c r="J154" s="1"/>
      <c r="K154" s="1"/>
      <c r="L154" s="1"/>
      <c r="M154" s="1"/>
      <c r="N154" s="1"/>
    </row>
    <row r="155" spans="10:14" ht="16" x14ac:dyDescent="0.2">
      <c r="J155" s="1"/>
      <c r="K155" s="1"/>
      <c r="L155" s="1"/>
      <c r="M155" s="1"/>
      <c r="N155" s="1"/>
    </row>
    <row r="156" spans="10:14" ht="16" x14ac:dyDescent="0.2">
      <c r="J156" s="1"/>
      <c r="K156" s="1"/>
      <c r="L156" s="1"/>
      <c r="M156" s="1"/>
      <c r="N156" s="1"/>
    </row>
    <row r="157" spans="10:14" ht="16" x14ac:dyDescent="0.2">
      <c r="J157" s="1"/>
      <c r="K157" s="1"/>
      <c r="L157" s="1"/>
      <c r="M157" s="1"/>
      <c r="N157" s="1"/>
    </row>
    <row r="158" spans="10:14" ht="16" x14ac:dyDescent="0.2">
      <c r="J158" s="1"/>
      <c r="K158" s="1"/>
      <c r="L158" s="1"/>
      <c r="M158" s="1"/>
      <c r="N158" s="1"/>
    </row>
    <row r="159" spans="10:14" ht="16" x14ac:dyDescent="0.2">
      <c r="J159" s="1"/>
      <c r="K159" s="1"/>
      <c r="L159" s="1"/>
      <c r="M159" s="1"/>
      <c r="N159" s="1"/>
    </row>
    <row r="160" spans="10:14" ht="16" x14ac:dyDescent="0.2">
      <c r="J160" s="1"/>
      <c r="K160" s="1"/>
      <c r="L160" s="1"/>
      <c r="M160" s="1"/>
      <c r="N160" s="1"/>
    </row>
    <row r="161" spans="10:14" ht="16" x14ac:dyDescent="0.2">
      <c r="J161" s="1"/>
      <c r="K161" s="1"/>
      <c r="L161" s="1"/>
      <c r="M161" s="1"/>
      <c r="N161" s="1"/>
    </row>
    <row r="162" spans="10:14" ht="16" x14ac:dyDescent="0.2">
      <c r="J162" s="1"/>
      <c r="K162" s="1"/>
      <c r="L162" s="1"/>
      <c r="M162" s="1"/>
      <c r="N162" s="1"/>
    </row>
    <row r="163" spans="10:14" ht="16" x14ac:dyDescent="0.2">
      <c r="J163" s="1"/>
      <c r="K163" s="1"/>
      <c r="L163" s="1"/>
      <c r="M163" s="1"/>
      <c r="N163" s="1"/>
    </row>
    <row r="164" spans="10:14" ht="16" x14ac:dyDescent="0.2">
      <c r="J164" s="1"/>
      <c r="K164" s="1"/>
      <c r="L164" s="1"/>
      <c r="M164" s="1"/>
      <c r="N164" s="1"/>
    </row>
    <row r="165" spans="10:14" ht="16" x14ac:dyDescent="0.2">
      <c r="J165" s="1"/>
      <c r="K165" s="1"/>
      <c r="L165" s="1"/>
      <c r="M165" s="1"/>
      <c r="N165" s="1"/>
    </row>
    <row r="166" spans="10:14" ht="16" x14ac:dyDescent="0.2">
      <c r="J166" s="1"/>
      <c r="K166" s="1"/>
      <c r="L166" s="1"/>
      <c r="M166" s="1"/>
      <c r="N166" s="1"/>
    </row>
    <row r="167" spans="10:14" ht="16" x14ac:dyDescent="0.2">
      <c r="J167" s="1"/>
      <c r="K167" s="1"/>
      <c r="L167" s="1"/>
      <c r="M167" s="1"/>
      <c r="N167" s="1"/>
    </row>
    <row r="168" spans="10:14" ht="16" x14ac:dyDescent="0.2">
      <c r="J168" s="1"/>
      <c r="K168" s="1"/>
      <c r="L168" s="1"/>
      <c r="M168" s="1"/>
      <c r="N168" s="1"/>
    </row>
    <row r="169" spans="10:14" ht="16" x14ac:dyDescent="0.2">
      <c r="J169" s="1"/>
      <c r="K169" s="1"/>
      <c r="L169" s="1"/>
      <c r="M169" s="1"/>
      <c r="N169" s="1"/>
    </row>
    <row r="170" spans="10:14" ht="16" x14ac:dyDescent="0.2">
      <c r="J170" s="1"/>
      <c r="K170" s="1"/>
      <c r="L170" s="1"/>
      <c r="M170" s="1"/>
      <c r="N170" s="1"/>
    </row>
    <row r="171" spans="10:14" ht="16" x14ac:dyDescent="0.2">
      <c r="J171" s="1"/>
      <c r="K171" s="1"/>
      <c r="L171" s="1"/>
      <c r="M171" s="1"/>
      <c r="N171" s="1"/>
    </row>
    <row r="172" spans="10:14" ht="16" x14ac:dyDescent="0.2">
      <c r="J172" s="1"/>
      <c r="K172" s="1"/>
      <c r="L172" s="1"/>
      <c r="M172" s="1"/>
      <c r="N172" s="1"/>
    </row>
    <row r="173" spans="10:14" ht="16" x14ac:dyDescent="0.2">
      <c r="J173" s="1"/>
      <c r="K173" s="1"/>
      <c r="L173" s="1"/>
      <c r="M173" s="1"/>
      <c r="N173" s="1"/>
    </row>
    <row r="174" spans="10:14" ht="16" x14ac:dyDescent="0.2">
      <c r="J174" s="1"/>
      <c r="K174" s="1"/>
      <c r="L174" s="1"/>
      <c r="M174" s="1"/>
      <c r="N174" s="1"/>
    </row>
    <row r="175" spans="10:14" ht="16" x14ac:dyDescent="0.2">
      <c r="J175" s="1"/>
      <c r="K175" s="1"/>
      <c r="L175" s="1"/>
      <c r="M175" s="1"/>
      <c r="N175" s="1"/>
    </row>
    <row r="176" spans="10:14" ht="16" x14ac:dyDescent="0.2">
      <c r="J176" s="1"/>
      <c r="K176" s="1"/>
      <c r="L176" s="1"/>
      <c r="M176" s="1"/>
      <c r="N176" s="1"/>
    </row>
    <row r="177" spans="10:14" ht="16" x14ac:dyDescent="0.2">
      <c r="J177" s="1"/>
      <c r="K177" s="1"/>
      <c r="L177" s="1"/>
      <c r="M177" s="1"/>
      <c r="N177" s="1"/>
    </row>
    <row r="178" spans="10:14" ht="16" x14ac:dyDescent="0.2">
      <c r="J178" s="1"/>
      <c r="K178" s="1"/>
      <c r="L178" s="1"/>
      <c r="M178" s="1"/>
      <c r="N178" s="1"/>
    </row>
    <row r="179" spans="10:14" ht="16" x14ac:dyDescent="0.2">
      <c r="J179" s="1"/>
      <c r="K179" s="1"/>
      <c r="L179" s="1"/>
      <c r="M179" s="1"/>
      <c r="N179" s="1"/>
    </row>
    <row r="180" spans="10:14" ht="16" x14ac:dyDescent="0.2">
      <c r="J180" s="1"/>
      <c r="K180" s="1"/>
      <c r="L180" s="1"/>
      <c r="M180" s="1"/>
      <c r="N180" s="1"/>
    </row>
    <row r="181" spans="10:14" ht="16" x14ac:dyDescent="0.2">
      <c r="J181" s="1"/>
      <c r="K181" s="1"/>
      <c r="L181" s="1"/>
      <c r="M181" s="1"/>
      <c r="N181" s="1"/>
    </row>
    <row r="182" spans="10:14" ht="16" x14ac:dyDescent="0.2">
      <c r="J182" s="1"/>
      <c r="K182" s="1"/>
      <c r="L182" s="1"/>
      <c r="M182" s="1"/>
      <c r="N182" s="1"/>
    </row>
    <row r="183" spans="10:14" ht="16" x14ac:dyDescent="0.2">
      <c r="J183" s="1"/>
      <c r="K183" s="1"/>
      <c r="L183" s="1"/>
      <c r="M183" s="1"/>
      <c r="N183" s="1"/>
    </row>
    <row r="184" spans="10:14" ht="16" x14ac:dyDescent="0.2">
      <c r="J184" s="1"/>
      <c r="K184" s="1"/>
      <c r="L184" s="1"/>
      <c r="M184" s="1"/>
      <c r="N184" s="1"/>
    </row>
    <row r="185" spans="10:14" ht="16" x14ac:dyDescent="0.2">
      <c r="J185" s="1"/>
      <c r="K185" s="1"/>
      <c r="L185" s="1"/>
      <c r="M185" s="1"/>
      <c r="N185" s="1"/>
    </row>
    <row r="186" spans="10:14" ht="16" x14ac:dyDescent="0.2">
      <c r="J186" s="1"/>
      <c r="K186" s="1"/>
      <c r="L186" s="1"/>
      <c r="M186" s="1"/>
      <c r="N186" s="1"/>
    </row>
    <row r="187" spans="10:14" ht="16" x14ac:dyDescent="0.2">
      <c r="J187" s="1"/>
      <c r="K187" s="1"/>
      <c r="L187" s="1"/>
      <c r="M187" s="1"/>
      <c r="N187" s="1"/>
    </row>
    <row r="188" spans="10:14" ht="16" x14ac:dyDescent="0.2">
      <c r="J188" s="1"/>
      <c r="K188" s="1"/>
      <c r="L188" s="1"/>
      <c r="M188" s="1"/>
      <c r="N188" s="1"/>
    </row>
    <row r="189" spans="10:14" ht="16" x14ac:dyDescent="0.2">
      <c r="J189" s="1"/>
      <c r="K189" s="1"/>
      <c r="L189" s="1"/>
      <c r="M189" s="1"/>
      <c r="N189" s="1"/>
    </row>
    <row r="190" spans="10:14" ht="16" x14ac:dyDescent="0.2">
      <c r="J190" s="1"/>
      <c r="K190" s="1"/>
      <c r="L190" s="1"/>
      <c r="M190" s="1"/>
      <c r="N190" s="1"/>
    </row>
    <row r="191" spans="10:14" ht="16" x14ac:dyDescent="0.2">
      <c r="J191" s="1"/>
      <c r="K191" s="1"/>
      <c r="L191" s="1"/>
      <c r="M191" s="1"/>
      <c r="N191" s="1"/>
    </row>
    <row r="192" spans="10:14" ht="16" x14ac:dyDescent="0.2">
      <c r="J192" s="1"/>
      <c r="K192" s="1"/>
      <c r="L192" s="1"/>
      <c r="M192" s="1"/>
      <c r="N192" s="1"/>
    </row>
    <row r="193" spans="10:14" ht="16" x14ac:dyDescent="0.2">
      <c r="J193" s="1"/>
      <c r="K193" s="1"/>
      <c r="L193" s="1"/>
      <c r="M193" s="1"/>
      <c r="N193" s="1"/>
    </row>
    <row r="194" spans="10:14" ht="16" x14ac:dyDescent="0.2">
      <c r="J194" s="1"/>
      <c r="K194" s="1"/>
      <c r="L194" s="1"/>
      <c r="M194" s="1"/>
      <c r="N194" s="1"/>
    </row>
    <row r="195" spans="10:14" ht="16" x14ac:dyDescent="0.2">
      <c r="J195" s="1"/>
      <c r="K195" s="1"/>
      <c r="L195" s="1"/>
      <c r="M195" s="1"/>
      <c r="N195" s="1"/>
    </row>
    <row r="196" spans="10:14" ht="16" x14ac:dyDescent="0.2">
      <c r="J196" s="1"/>
      <c r="K196" s="1"/>
      <c r="L196" s="1"/>
      <c r="M196" s="1"/>
      <c r="N196" s="1"/>
    </row>
    <row r="197" spans="10:14" ht="16" x14ac:dyDescent="0.2">
      <c r="J197" s="1"/>
      <c r="K197" s="1"/>
      <c r="L197" s="1"/>
      <c r="M197" s="1"/>
      <c r="N197" s="1"/>
    </row>
    <row r="198" spans="10:14" ht="16" x14ac:dyDescent="0.2">
      <c r="J198" s="1"/>
      <c r="K198" s="1"/>
      <c r="L198" s="1"/>
      <c r="M198" s="1"/>
      <c r="N198" s="1"/>
    </row>
    <row r="199" spans="10:14" ht="16" x14ac:dyDescent="0.2">
      <c r="J199" s="1"/>
      <c r="K199" s="1"/>
      <c r="L199" s="1"/>
      <c r="M199" s="1"/>
      <c r="N199" s="1"/>
    </row>
    <row r="200" spans="10:14" ht="16" x14ac:dyDescent="0.2">
      <c r="J200" s="1"/>
      <c r="K200" s="1"/>
      <c r="L200" s="1"/>
      <c r="M200" s="1"/>
      <c r="N200" s="1"/>
    </row>
    <row r="201" spans="10:14" ht="16" x14ac:dyDescent="0.2">
      <c r="J201" s="1"/>
      <c r="K201" s="1"/>
      <c r="L201" s="1"/>
      <c r="M201" s="1"/>
      <c r="N201" s="1"/>
    </row>
    <row r="202" spans="10:14" ht="16" x14ac:dyDescent="0.2">
      <c r="J202" s="1"/>
      <c r="K202" s="1"/>
      <c r="L202" s="1"/>
      <c r="M202" s="1"/>
      <c r="N202" s="1"/>
    </row>
    <row r="203" spans="10:14" ht="16" x14ac:dyDescent="0.2">
      <c r="J203" s="1"/>
      <c r="K203" s="1"/>
      <c r="L203" s="1"/>
      <c r="M203" s="1"/>
      <c r="N203" s="1"/>
    </row>
    <row r="204" spans="10:14" ht="16" x14ac:dyDescent="0.2">
      <c r="J204" s="1"/>
      <c r="K204" s="1"/>
      <c r="L204" s="1"/>
      <c r="M204" s="1"/>
      <c r="N204" s="1"/>
    </row>
    <row r="205" spans="10:14" ht="16" x14ac:dyDescent="0.2">
      <c r="J205" s="1"/>
      <c r="K205" s="1"/>
      <c r="L205" s="1"/>
      <c r="M205" s="1"/>
      <c r="N205" s="1"/>
    </row>
    <row r="206" spans="10:14" ht="16" x14ac:dyDescent="0.2">
      <c r="J206" s="1"/>
      <c r="K206" s="1"/>
      <c r="L206" s="1"/>
      <c r="M206" s="1"/>
      <c r="N206" s="1"/>
    </row>
    <row r="207" spans="10:14" ht="16" x14ac:dyDescent="0.2">
      <c r="J207" s="1"/>
      <c r="K207" s="1"/>
      <c r="L207" s="1"/>
      <c r="M207" s="1"/>
      <c r="N207" s="1"/>
    </row>
    <row r="208" spans="10:14" ht="16" x14ac:dyDescent="0.2">
      <c r="J208" s="1"/>
      <c r="K208" s="1"/>
      <c r="L208" s="1"/>
      <c r="M208" s="1"/>
      <c r="N208" s="1"/>
    </row>
    <row r="209" spans="10:14" ht="16" x14ac:dyDescent="0.2">
      <c r="J209" s="1"/>
      <c r="K209" s="1"/>
      <c r="L209" s="1"/>
      <c r="M209" s="1"/>
      <c r="N209" s="1"/>
    </row>
    <row r="210" spans="10:14" ht="16" x14ac:dyDescent="0.2">
      <c r="J210" s="1"/>
      <c r="K210" s="1"/>
      <c r="L210" s="1"/>
      <c r="M210" s="1"/>
      <c r="N210" s="1"/>
    </row>
    <row r="211" spans="10:14" ht="16" x14ac:dyDescent="0.2">
      <c r="J211" s="1"/>
      <c r="K211" s="1"/>
      <c r="L211" s="1"/>
      <c r="M211" s="1"/>
      <c r="N211" s="1"/>
    </row>
    <row r="212" spans="10:14" ht="16" x14ac:dyDescent="0.2">
      <c r="J212" s="1"/>
      <c r="K212" s="1"/>
      <c r="L212" s="1"/>
      <c r="M212" s="1"/>
      <c r="N212" s="1"/>
    </row>
    <row r="213" spans="10:14" ht="16" x14ac:dyDescent="0.2">
      <c r="J213" s="1"/>
      <c r="K213" s="1"/>
      <c r="L213" s="1"/>
      <c r="M213" s="1"/>
      <c r="N213" s="1"/>
    </row>
  </sheetData>
  <mergeCells count="2">
    <mergeCell ref="A1:H1"/>
    <mergeCell ref="F2:H2"/>
  </mergeCells>
  <pageMargins left="0.25" right="0.25" top="0.75" bottom="0.75" header="0.3" footer="0.3"/>
  <pageSetup orientation="landscape" horizontalDpi="0" verticalDpi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D49D-E94E-614F-A5F6-5115E2CF3071}">
  <dimension ref="A1:N93"/>
  <sheetViews>
    <sheetView topLeftCell="A62" zoomScale="152" zoomScaleNormal="125" workbookViewId="0">
      <selection activeCell="A79" sqref="A79"/>
    </sheetView>
  </sheetViews>
  <sheetFormatPr baseColWidth="10" defaultRowHeight="15" x14ac:dyDescent="0.2"/>
  <cols>
    <col min="1" max="1" width="44" bestFit="1" customWidth="1"/>
    <col min="2" max="4" width="13" hidden="1" customWidth="1"/>
    <col min="5" max="5" width="16.33203125" bestFit="1" customWidth="1"/>
    <col min="6" max="6" width="13" bestFit="1" customWidth="1"/>
    <col min="7" max="7" width="8.6640625" bestFit="1" customWidth="1"/>
    <col min="8" max="8" width="14.6640625" bestFit="1" customWidth="1"/>
    <col min="9" max="9" width="13.6640625" bestFit="1" customWidth="1"/>
    <col min="10" max="10" width="11.83203125" bestFit="1" customWidth="1"/>
    <col min="11" max="11" width="12.5" bestFit="1" customWidth="1"/>
    <col min="12" max="12" width="9.83203125" bestFit="1" customWidth="1"/>
    <col min="13" max="14" width="11.5" bestFit="1" customWidth="1"/>
  </cols>
  <sheetData>
    <row r="1" spans="1:14" ht="19" x14ac:dyDescent="0.25">
      <c r="A1" s="48" t="s">
        <v>121</v>
      </c>
      <c r="B1" s="48"/>
      <c r="C1" s="48"/>
      <c r="D1" s="48"/>
      <c r="E1" s="48"/>
      <c r="F1" s="48"/>
      <c r="G1" s="48"/>
      <c r="H1" s="48"/>
    </row>
    <row r="2" spans="1:14" ht="20" thickBot="1" x14ac:dyDescent="0.3">
      <c r="B2" s="3"/>
      <c r="C2" s="3"/>
      <c r="D2" s="3"/>
      <c r="E2" s="3"/>
      <c r="F2" s="50"/>
      <c r="G2" s="50"/>
      <c r="H2" s="50"/>
    </row>
    <row r="3" spans="1:14" ht="34" thickBot="1" x14ac:dyDescent="0.3">
      <c r="A3" s="33" t="s">
        <v>0</v>
      </c>
      <c r="B3" s="51" t="s">
        <v>102</v>
      </c>
      <c r="C3" s="51" t="s">
        <v>39</v>
      </c>
      <c r="D3" s="51" t="s">
        <v>106</v>
      </c>
      <c r="E3" s="51" t="s">
        <v>117</v>
      </c>
      <c r="F3" s="52" t="s">
        <v>1</v>
      </c>
      <c r="G3" s="53" t="s">
        <v>42</v>
      </c>
      <c r="H3" s="54" t="s">
        <v>111</v>
      </c>
      <c r="I3" s="55"/>
      <c r="J3" s="8"/>
      <c r="K3" s="8"/>
      <c r="L3" s="8"/>
      <c r="M3" s="8"/>
      <c r="N3" s="8"/>
    </row>
    <row r="4" spans="1:14" ht="19" x14ac:dyDescent="0.25">
      <c r="A4" s="56" t="s">
        <v>43</v>
      </c>
      <c r="B4" s="57" t="e">
        <f>+#REF!</f>
        <v>#REF!</v>
      </c>
      <c r="C4" s="57" t="e">
        <f>+#REF!</f>
        <v>#REF!</v>
      </c>
      <c r="D4" s="57">
        <v>0</v>
      </c>
      <c r="E4" s="57">
        <v>79500</v>
      </c>
      <c r="F4" s="57">
        <v>106000</v>
      </c>
      <c r="G4" s="58">
        <f>+E4/F4</f>
        <v>0.75</v>
      </c>
      <c r="H4" s="59">
        <v>200000</v>
      </c>
      <c r="I4" s="55"/>
      <c r="J4" s="9"/>
      <c r="K4" s="9"/>
      <c r="L4" s="9"/>
      <c r="M4" s="8"/>
      <c r="N4" s="8"/>
    </row>
    <row r="5" spans="1:14" ht="19" x14ac:dyDescent="0.25">
      <c r="A5" s="60" t="s">
        <v>44</v>
      </c>
      <c r="B5" s="57" t="e">
        <f>+#REF!</f>
        <v>#REF!</v>
      </c>
      <c r="C5" s="57" t="e">
        <f>+#REF!</f>
        <v>#REF!</v>
      </c>
      <c r="D5" s="57">
        <v>30666.78</v>
      </c>
      <c r="E5" s="57">
        <f>252174.94+4700</f>
        <v>256874.94</v>
      </c>
      <c r="F5" s="57">
        <v>300000</v>
      </c>
      <c r="G5" s="58">
        <f>+E5/F5</f>
        <v>0.85624980000000006</v>
      </c>
      <c r="H5" s="59">
        <v>315000</v>
      </c>
      <c r="I5" s="55"/>
      <c r="J5" s="9"/>
      <c r="K5" s="9"/>
      <c r="L5" s="9"/>
      <c r="M5" s="8"/>
      <c r="N5" s="8"/>
    </row>
    <row r="6" spans="1:14" ht="19" x14ac:dyDescent="0.25">
      <c r="A6" s="60" t="s">
        <v>107</v>
      </c>
      <c r="B6" s="57">
        <v>0</v>
      </c>
      <c r="C6" s="57">
        <v>0</v>
      </c>
      <c r="D6" s="57">
        <v>11608.4</v>
      </c>
      <c r="E6" s="57">
        <v>11858.4</v>
      </c>
      <c r="F6" s="57"/>
      <c r="G6" s="58"/>
      <c r="H6" s="59">
        <v>2500</v>
      </c>
      <c r="I6" s="55"/>
      <c r="J6" s="9"/>
      <c r="K6" s="9"/>
      <c r="L6" s="9"/>
      <c r="M6" s="8"/>
      <c r="N6" s="8"/>
    </row>
    <row r="7" spans="1:14" ht="19" x14ac:dyDescent="0.25">
      <c r="A7" s="56" t="s">
        <v>93</v>
      </c>
      <c r="B7" s="57" t="e">
        <f>+#REF!</f>
        <v>#REF!</v>
      </c>
      <c r="C7" s="57" t="e">
        <f>+#REF!</f>
        <v>#REF!</v>
      </c>
      <c r="D7" s="57">
        <v>20000</v>
      </c>
      <c r="E7" s="57">
        <v>21400</v>
      </c>
      <c r="F7" s="57">
        <v>0</v>
      </c>
      <c r="G7" s="58"/>
      <c r="H7" s="59">
        <v>20500</v>
      </c>
      <c r="I7" s="55"/>
      <c r="J7" s="9"/>
      <c r="K7" s="9"/>
      <c r="L7" s="9"/>
      <c r="M7" s="8"/>
      <c r="N7" s="8"/>
    </row>
    <row r="8" spans="1:14" x14ac:dyDescent="0.2">
      <c r="A8" s="60" t="s">
        <v>45</v>
      </c>
      <c r="B8" s="57" t="e">
        <f>+#REF!</f>
        <v>#REF!</v>
      </c>
      <c r="C8" s="57" t="e">
        <f>+#REF!</f>
        <v>#REF!</v>
      </c>
      <c r="D8" s="57">
        <v>970.5</v>
      </c>
      <c r="E8" s="57">
        <v>22756.6</v>
      </c>
      <c r="F8" s="57">
        <v>16000</v>
      </c>
      <c r="G8" s="58">
        <f t="shared" ref="G8:G16" si="0">+E8/F8</f>
        <v>1.4222874999999999</v>
      </c>
      <c r="H8" s="59">
        <v>25000</v>
      </c>
      <c r="I8" s="55"/>
    </row>
    <row r="9" spans="1:14" x14ac:dyDescent="0.2">
      <c r="A9" s="60" t="s">
        <v>46</v>
      </c>
      <c r="B9" s="57" t="e">
        <f>+#REF!</f>
        <v>#REF!</v>
      </c>
      <c r="C9" s="57" t="e">
        <f>+#REF!</f>
        <v>#REF!</v>
      </c>
      <c r="D9" s="57">
        <v>31</v>
      </c>
      <c r="E9" s="57">
        <v>215.9</v>
      </c>
      <c r="F9" s="57">
        <v>100</v>
      </c>
      <c r="G9" s="58">
        <f t="shared" si="0"/>
        <v>2.1590000000000003</v>
      </c>
      <c r="H9" s="59">
        <v>100</v>
      </c>
      <c r="I9" s="55"/>
    </row>
    <row r="10" spans="1:14" ht="16" x14ac:dyDescent="0.2">
      <c r="A10" s="56" t="s">
        <v>47</v>
      </c>
      <c r="B10" s="57" t="e">
        <f>+#REF!</f>
        <v>#REF!</v>
      </c>
      <c r="C10" s="57" t="e">
        <f>+#REF!</f>
        <v>#REF!</v>
      </c>
      <c r="D10" s="57"/>
      <c r="E10" s="57">
        <v>6433.5</v>
      </c>
      <c r="F10" s="57">
        <v>8578</v>
      </c>
      <c r="G10" s="58">
        <f t="shared" si="0"/>
        <v>0.75</v>
      </c>
      <c r="H10" s="59">
        <v>9000</v>
      </c>
      <c r="I10" s="55"/>
    </row>
    <row r="11" spans="1:14" x14ac:dyDescent="0.2">
      <c r="A11" s="60" t="s">
        <v>48</v>
      </c>
      <c r="B11" s="57" t="e">
        <f>+#REF!</f>
        <v>#REF!</v>
      </c>
      <c r="C11" s="57" t="e">
        <f>+#REF!</f>
        <v>#REF!</v>
      </c>
      <c r="D11" s="57">
        <v>19455.2</v>
      </c>
      <c r="E11" s="57">
        <v>101746.26</v>
      </c>
      <c r="F11" s="57">
        <v>131250</v>
      </c>
      <c r="G11" s="58">
        <f t="shared" si="0"/>
        <v>0.77520959999999994</v>
      </c>
      <c r="H11" s="59">
        <f>+F11*1.1</f>
        <v>144375</v>
      </c>
      <c r="I11" s="55"/>
    </row>
    <row r="12" spans="1:14" x14ac:dyDescent="0.2">
      <c r="A12" s="61" t="s">
        <v>49</v>
      </c>
      <c r="B12" s="57" t="e">
        <f>+#REF!</f>
        <v>#REF!</v>
      </c>
      <c r="C12" s="57" t="e">
        <f>+#REF!</f>
        <v>#REF!</v>
      </c>
      <c r="D12" s="57"/>
      <c r="E12" s="57">
        <f>4656-490</f>
        <v>4166</v>
      </c>
      <c r="F12" s="57">
        <v>10000</v>
      </c>
      <c r="G12" s="58">
        <f t="shared" si="0"/>
        <v>0.41660000000000003</v>
      </c>
      <c r="H12" s="59">
        <v>15000</v>
      </c>
      <c r="I12" s="55"/>
    </row>
    <row r="13" spans="1:14" x14ac:dyDescent="0.2">
      <c r="A13" s="60" t="s">
        <v>50</v>
      </c>
      <c r="B13" s="57" t="e">
        <f>+#REF!</f>
        <v>#REF!</v>
      </c>
      <c r="C13" s="57" t="e">
        <f>+#REF!</f>
        <v>#REF!</v>
      </c>
      <c r="D13" s="57">
        <v>30000</v>
      </c>
      <c r="E13" s="57">
        <v>30000</v>
      </c>
      <c r="F13" s="57">
        <v>30000</v>
      </c>
      <c r="G13" s="58">
        <f t="shared" si="0"/>
        <v>1</v>
      </c>
      <c r="H13" s="59">
        <v>30000</v>
      </c>
      <c r="I13" s="55"/>
    </row>
    <row r="14" spans="1:14" x14ac:dyDescent="0.2">
      <c r="A14" s="60" t="s">
        <v>112</v>
      </c>
      <c r="B14" s="57"/>
      <c r="C14" s="57"/>
      <c r="D14" s="57"/>
      <c r="E14" s="57">
        <v>32000</v>
      </c>
      <c r="F14" s="57">
        <v>32000</v>
      </c>
      <c r="G14" s="58">
        <f t="shared" si="0"/>
        <v>1</v>
      </c>
      <c r="H14" s="59">
        <v>0</v>
      </c>
      <c r="I14" s="55"/>
    </row>
    <row r="15" spans="1:14" ht="16" x14ac:dyDescent="0.2">
      <c r="A15" s="56" t="s">
        <v>94</v>
      </c>
      <c r="B15" s="62" t="e">
        <f>+#REF!</f>
        <v>#REF!</v>
      </c>
      <c r="C15" s="62" t="e">
        <f>+#REF!</f>
        <v>#REF!</v>
      </c>
      <c r="D15" s="62">
        <v>10</v>
      </c>
      <c r="E15" s="62">
        <v>590</v>
      </c>
      <c r="F15" s="62">
        <v>0</v>
      </c>
      <c r="G15" s="63"/>
      <c r="H15" s="64">
        <v>3200</v>
      </c>
      <c r="I15" s="55"/>
    </row>
    <row r="16" spans="1:14" x14ac:dyDescent="0.2">
      <c r="A16" s="65" t="s">
        <v>51</v>
      </c>
      <c r="B16" s="36" t="e">
        <f>SUM(B4:B15)</f>
        <v>#REF!</v>
      </c>
      <c r="C16" s="36" t="e">
        <f>SUM(C4:C15)</f>
        <v>#REF!</v>
      </c>
      <c r="D16" s="36">
        <f>SUM(D4:D15)</f>
        <v>112741.88</v>
      </c>
      <c r="E16" s="36">
        <f>SUM(E4:E15)</f>
        <v>567541.60000000009</v>
      </c>
      <c r="F16" s="36">
        <f>SUM(F4:F15)</f>
        <v>633928</v>
      </c>
      <c r="G16" s="66">
        <f t="shared" si="0"/>
        <v>0.89527769715172711</v>
      </c>
      <c r="H16" s="47">
        <f>SUM(H4:H15)</f>
        <v>764675</v>
      </c>
      <c r="I16" s="57"/>
    </row>
    <row r="17" spans="1:10" ht="16" thickBot="1" x14ac:dyDescent="0.25">
      <c r="A17" s="55"/>
      <c r="B17" s="57"/>
      <c r="C17" s="57"/>
      <c r="D17" s="57"/>
      <c r="E17" s="57"/>
      <c r="F17" s="57"/>
      <c r="G17" s="55"/>
      <c r="H17" s="59"/>
      <c r="I17" s="55"/>
      <c r="J17" s="2"/>
    </row>
    <row r="18" spans="1:10" ht="33" thickBot="1" x14ac:dyDescent="0.25">
      <c r="A18" s="34" t="s">
        <v>52</v>
      </c>
      <c r="B18" s="51" t="s">
        <v>102</v>
      </c>
      <c r="C18" s="51" t="s">
        <v>39</v>
      </c>
      <c r="D18" s="51" t="s">
        <v>106</v>
      </c>
      <c r="E18" s="51" t="s">
        <v>117</v>
      </c>
      <c r="F18" s="67" t="s">
        <v>1</v>
      </c>
      <c r="G18" s="37" t="s">
        <v>42</v>
      </c>
      <c r="H18" s="68" t="s">
        <v>111</v>
      </c>
      <c r="I18" s="55"/>
    </row>
    <row r="19" spans="1:10" x14ac:dyDescent="0.2">
      <c r="A19" s="69" t="s">
        <v>97</v>
      </c>
      <c r="B19" s="57"/>
      <c r="C19" s="57"/>
      <c r="D19" s="57"/>
      <c r="E19" s="57"/>
      <c r="F19" s="57"/>
      <c r="G19" s="55"/>
      <c r="H19" s="59"/>
      <c r="I19" s="55"/>
    </row>
    <row r="20" spans="1:10" x14ac:dyDescent="0.2">
      <c r="A20" s="69" t="s">
        <v>98</v>
      </c>
      <c r="B20" s="57" t="e">
        <f>+#REF!</f>
        <v>#REF!</v>
      </c>
      <c r="C20" s="57" t="e">
        <f>+#REF!</f>
        <v>#REF!</v>
      </c>
      <c r="D20" s="57">
        <v>1979.56</v>
      </c>
      <c r="E20" s="57">
        <v>18277.57</v>
      </c>
      <c r="F20" s="57">
        <v>28167.1</v>
      </c>
      <c r="G20" s="58">
        <f>+E20/F20</f>
        <v>0.6488978276073859</v>
      </c>
      <c r="H20" s="70">
        <v>32824.33</v>
      </c>
      <c r="I20" s="55"/>
    </row>
    <row r="21" spans="1:10" x14ac:dyDescent="0.2">
      <c r="A21" s="69" t="s">
        <v>99</v>
      </c>
      <c r="B21" s="57" t="e">
        <f>+#REF!</f>
        <v>#REF!</v>
      </c>
      <c r="C21" s="57" t="e">
        <f>+#REF!</f>
        <v>#REF!</v>
      </c>
      <c r="D21" s="57"/>
      <c r="E21" s="57">
        <v>4622</v>
      </c>
      <c r="F21" s="57">
        <v>6000</v>
      </c>
      <c r="G21" s="58">
        <f t="shared" ref="G21:G23" si="1">+E21/F21</f>
        <v>0.77033333333333331</v>
      </c>
      <c r="H21" s="70">
        <v>6000</v>
      </c>
      <c r="I21" s="55"/>
    </row>
    <row r="22" spans="1:10" x14ac:dyDescent="0.2">
      <c r="A22" s="60" t="s">
        <v>15</v>
      </c>
      <c r="B22" s="57" t="e">
        <f>+#REF!</f>
        <v>#REF!</v>
      </c>
      <c r="C22" s="57" t="e">
        <f>+#REF!</f>
        <v>#REF!</v>
      </c>
      <c r="D22" s="57">
        <v>952.51</v>
      </c>
      <c r="E22" s="57">
        <v>6338.78</v>
      </c>
      <c r="F22" s="57">
        <v>6500</v>
      </c>
      <c r="G22" s="58">
        <f t="shared" si="1"/>
        <v>0.97519692307692307</v>
      </c>
      <c r="H22" s="70">
        <v>7000</v>
      </c>
      <c r="I22" s="55"/>
    </row>
    <row r="23" spans="1:10" x14ac:dyDescent="0.2">
      <c r="A23" s="60" t="s">
        <v>16</v>
      </c>
      <c r="B23" s="57" t="e">
        <f>+#REF!</f>
        <v>#REF!</v>
      </c>
      <c r="C23" s="57" t="e">
        <f>+#REF!</f>
        <v>#REF!</v>
      </c>
      <c r="D23" s="57"/>
      <c r="E23" s="57">
        <v>348.5</v>
      </c>
      <c r="F23" s="57">
        <v>100</v>
      </c>
      <c r="G23" s="58">
        <f t="shared" si="1"/>
        <v>3.4849999999999999</v>
      </c>
      <c r="H23" s="70">
        <v>200</v>
      </c>
      <c r="I23" s="55"/>
    </row>
    <row r="24" spans="1:10" x14ac:dyDescent="0.2">
      <c r="A24" s="60" t="s">
        <v>17</v>
      </c>
      <c r="B24" s="57" t="e">
        <f>+#REF!</f>
        <v>#REF!</v>
      </c>
      <c r="C24" s="57" t="e">
        <f>+#REF!</f>
        <v>#REF!</v>
      </c>
      <c r="D24" s="57">
        <v>1442.2</v>
      </c>
      <c r="E24" s="57">
        <v>8103.73</v>
      </c>
      <c r="F24" s="57"/>
      <c r="G24" s="58"/>
      <c r="H24" s="59"/>
      <c r="I24" s="55"/>
    </row>
    <row r="25" spans="1:10" x14ac:dyDescent="0.2">
      <c r="A25" s="60" t="s">
        <v>18</v>
      </c>
      <c r="B25" s="57" t="e">
        <f>+#REF!</f>
        <v>#REF!</v>
      </c>
      <c r="C25" s="57" t="e">
        <f>+#REF!</f>
        <v>#REF!</v>
      </c>
      <c r="D25" s="57"/>
      <c r="E25" s="57">
        <v>589.69000000000005</v>
      </c>
      <c r="F25" s="57"/>
      <c r="G25" s="58"/>
      <c r="H25" s="59">
        <v>200</v>
      </c>
      <c r="I25" s="55"/>
    </row>
    <row r="26" spans="1:10" ht="16" x14ac:dyDescent="0.2">
      <c r="A26" s="56" t="s">
        <v>95</v>
      </c>
      <c r="B26" s="57" t="e">
        <f>+#REF!</f>
        <v>#REF!</v>
      </c>
      <c r="C26" s="57" t="e">
        <f>+#REF!</f>
        <v>#REF!</v>
      </c>
      <c r="D26" s="57">
        <v>90.39</v>
      </c>
      <c r="E26" s="57">
        <v>834.88</v>
      </c>
      <c r="F26" s="57"/>
      <c r="G26" s="58"/>
      <c r="H26" s="59">
        <v>1000</v>
      </c>
      <c r="I26" s="55"/>
    </row>
    <row r="27" spans="1:10" ht="16" x14ac:dyDescent="0.2">
      <c r="A27" s="56" t="s">
        <v>96</v>
      </c>
      <c r="B27" s="62" t="e">
        <f>+#REF!</f>
        <v>#REF!</v>
      </c>
      <c r="C27" s="62" t="e">
        <f>+#REF!</f>
        <v>#REF!</v>
      </c>
      <c r="D27" s="62"/>
      <c r="E27" s="62">
        <v>1600</v>
      </c>
      <c r="F27" s="62"/>
      <c r="G27" s="63"/>
      <c r="H27" s="64">
        <v>2000</v>
      </c>
      <c r="I27" s="55"/>
    </row>
    <row r="28" spans="1:10" x14ac:dyDescent="0.2">
      <c r="A28" s="65" t="s">
        <v>92</v>
      </c>
      <c r="B28" s="36" t="e">
        <f>SUM(B20:B27)</f>
        <v>#REF!</v>
      </c>
      <c r="C28" s="36" t="e">
        <f>SUM(C20:C27)</f>
        <v>#REF!</v>
      </c>
      <c r="D28" s="36">
        <f>SUM(D20:D27)</f>
        <v>4464.66</v>
      </c>
      <c r="E28" s="36">
        <f>SUM(E20:E27)</f>
        <v>40715.15</v>
      </c>
      <c r="F28" s="36">
        <f>SUM(F20:F27)</f>
        <v>40767.1</v>
      </c>
      <c r="G28" s="66">
        <f>+E28/F28</f>
        <v>0.99872568811615259</v>
      </c>
      <c r="H28" s="47">
        <f>SUM(H20:H27)</f>
        <v>49224.33</v>
      </c>
      <c r="I28" s="55"/>
    </row>
    <row r="29" spans="1:10" x14ac:dyDescent="0.2">
      <c r="A29" s="69"/>
      <c r="B29" s="57"/>
      <c r="C29" s="57"/>
      <c r="D29" s="57"/>
      <c r="E29" s="57"/>
      <c r="F29" s="57"/>
      <c r="G29" s="55"/>
      <c r="H29" s="59"/>
      <c r="I29" s="55"/>
    </row>
    <row r="30" spans="1:10" hidden="1" x14ac:dyDescent="0.2">
      <c r="A30" s="60" t="s">
        <v>53</v>
      </c>
      <c r="B30" s="57" t="e">
        <f>+#REF!</f>
        <v>#REF!</v>
      </c>
      <c r="C30" s="57" t="e">
        <f>+#REF!</f>
        <v>#REF!</v>
      </c>
      <c r="D30" s="57">
        <v>8153.54</v>
      </c>
      <c r="E30" s="57">
        <v>93667.13</v>
      </c>
      <c r="F30" s="57">
        <v>119242.56</v>
      </c>
      <c r="G30" s="58">
        <f>+E30/F30</f>
        <v>0.78551760378173707</v>
      </c>
      <c r="H30" s="59">
        <v>127949</v>
      </c>
      <c r="I30" s="55"/>
    </row>
    <row r="31" spans="1:10" hidden="1" x14ac:dyDescent="0.2">
      <c r="A31" s="60" t="s">
        <v>114</v>
      </c>
      <c r="B31" s="57" t="e">
        <f>+#REF!</f>
        <v>#REF!</v>
      </c>
      <c r="C31" s="57">
        <v>0</v>
      </c>
      <c r="D31" s="57">
        <v>0</v>
      </c>
      <c r="E31" s="57">
        <v>1747.62</v>
      </c>
      <c r="F31" s="57">
        <v>0</v>
      </c>
      <c r="G31" s="58"/>
      <c r="H31" s="59">
        <v>22706.43</v>
      </c>
      <c r="I31" s="55"/>
    </row>
    <row r="32" spans="1:10" hidden="1" x14ac:dyDescent="0.2">
      <c r="A32" s="60" t="s">
        <v>54</v>
      </c>
      <c r="B32" s="57" t="e">
        <f>+#REF!</f>
        <v>#REF!</v>
      </c>
      <c r="C32" s="57" t="e">
        <f>+#REF!</f>
        <v>#REF!</v>
      </c>
      <c r="D32" s="57">
        <v>3646.25</v>
      </c>
      <c r="E32" s="57">
        <v>31121.27</v>
      </c>
      <c r="F32" s="57">
        <v>29850</v>
      </c>
      <c r="G32" s="58">
        <f t="shared" ref="G32:G47" si="2">+E32/F32</f>
        <v>1.0425886097152428</v>
      </c>
      <c r="H32" s="59">
        <v>6000</v>
      </c>
      <c r="I32" s="55"/>
    </row>
    <row r="33" spans="1:9" hidden="1" x14ac:dyDescent="0.2">
      <c r="A33" s="60" t="s">
        <v>55</v>
      </c>
      <c r="B33" s="57" t="e">
        <f>+#REF!</f>
        <v>#REF!</v>
      </c>
      <c r="C33" s="57" t="e">
        <f>+#REF!</f>
        <v>#REF!</v>
      </c>
      <c r="D33" s="57">
        <v>10235.33</v>
      </c>
      <c r="E33" s="57">
        <v>97867.18</v>
      </c>
      <c r="F33" s="57">
        <v>119863</v>
      </c>
      <c r="G33" s="58">
        <f t="shared" si="2"/>
        <v>0.81649199502765657</v>
      </c>
      <c r="H33" s="59">
        <v>123147.05</v>
      </c>
      <c r="I33" s="55"/>
    </row>
    <row r="34" spans="1:9" hidden="1" x14ac:dyDescent="0.2">
      <c r="A34" s="60" t="s">
        <v>56</v>
      </c>
      <c r="B34" s="57" t="e">
        <f>+#REF!</f>
        <v>#REF!</v>
      </c>
      <c r="C34" s="57">
        <v>9003.3799999999992</v>
      </c>
      <c r="D34" s="57">
        <v>3113.65</v>
      </c>
      <c r="E34" s="57">
        <v>27949.99</v>
      </c>
      <c r="F34" s="57">
        <v>38200</v>
      </c>
      <c r="G34" s="58">
        <f t="shared" si="2"/>
        <v>0.73167513089005243</v>
      </c>
      <c r="H34" s="59">
        <v>39406</v>
      </c>
      <c r="I34" s="55"/>
    </row>
    <row r="35" spans="1:9" hidden="1" x14ac:dyDescent="0.2">
      <c r="A35" s="60" t="s">
        <v>57</v>
      </c>
      <c r="B35" s="57" t="e">
        <f>+#REF!+#REF!+#REF!</f>
        <v>#REF!</v>
      </c>
      <c r="C35" s="57" t="e">
        <f>+#REF!+#REF!+#REF!</f>
        <v>#REF!</v>
      </c>
      <c r="D35" s="57">
        <f>2833.33+1521.22</f>
        <v>4354.55</v>
      </c>
      <c r="E35" s="57">
        <f>28333.3+11421.56+571.46</f>
        <v>40326.32</v>
      </c>
      <c r="F35" s="57">
        <v>37200</v>
      </c>
      <c r="G35" s="58">
        <f t="shared" si="2"/>
        <v>1.0840408602150537</v>
      </c>
      <c r="H35" s="59">
        <v>68654.84</v>
      </c>
      <c r="I35" s="55"/>
    </row>
    <row r="36" spans="1:9" hidden="1" x14ac:dyDescent="0.2">
      <c r="A36" s="60" t="s">
        <v>58</v>
      </c>
      <c r="B36" s="57" t="e">
        <f>+#REF!</f>
        <v>#REF!</v>
      </c>
      <c r="C36" s="57" t="e">
        <f>+#REF!</f>
        <v>#REF!</v>
      </c>
      <c r="D36" s="57">
        <v>666.67</v>
      </c>
      <c r="E36" s="57">
        <v>5333.36</v>
      </c>
      <c r="F36" s="57">
        <v>6000</v>
      </c>
      <c r="G36" s="58">
        <f t="shared" si="2"/>
        <v>0.88889333333333331</v>
      </c>
      <c r="H36" s="59">
        <v>0</v>
      </c>
      <c r="I36" s="55"/>
    </row>
    <row r="37" spans="1:9" hidden="1" x14ac:dyDescent="0.2">
      <c r="A37" s="60" t="s">
        <v>59</v>
      </c>
      <c r="B37" s="57" t="e">
        <f>+#REF!</f>
        <v>#REF!</v>
      </c>
      <c r="C37" s="57" t="e">
        <f>+#REF!</f>
        <v>#REF!</v>
      </c>
      <c r="D37" s="57">
        <v>475</v>
      </c>
      <c r="E37" s="57">
        <v>6325</v>
      </c>
      <c r="F37" s="57">
        <v>7220</v>
      </c>
      <c r="G37" s="58">
        <f t="shared" si="2"/>
        <v>0.87603878116343492</v>
      </c>
      <c r="H37" s="59">
        <v>20000</v>
      </c>
      <c r="I37" s="55"/>
    </row>
    <row r="38" spans="1:9" hidden="1" x14ac:dyDescent="0.2">
      <c r="A38" s="60" t="s">
        <v>60</v>
      </c>
      <c r="B38" s="57" t="e">
        <f>+#REF!</f>
        <v>#REF!</v>
      </c>
      <c r="C38" s="57" t="e">
        <f>+#REF!</f>
        <v>#REF!</v>
      </c>
      <c r="D38" s="57">
        <v>1300</v>
      </c>
      <c r="E38" s="57">
        <v>14050</v>
      </c>
      <c r="F38" s="57">
        <v>15900</v>
      </c>
      <c r="G38" s="58">
        <f t="shared" si="2"/>
        <v>0.88364779874213839</v>
      </c>
      <c r="H38" s="59">
        <v>15900</v>
      </c>
      <c r="I38" s="55"/>
    </row>
    <row r="39" spans="1:9" hidden="1" x14ac:dyDescent="0.2">
      <c r="A39" s="60" t="s">
        <v>61</v>
      </c>
      <c r="B39" s="57" t="e">
        <f>+#REF!</f>
        <v>#REF!</v>
      </c>
      <c r="C39" s="57" t="e">
        <f>+#REF!</f>
        <v>#REF!</v>
      </c>
      <c r="D39" s="57">
        <v>1200</v>
      </c>
      <c r="E39" s="57">
        <v>13925</v>
      </c>
      <c r="F39" s="57">
        <v>21500</v>
      </c>
      <c r="G39" s="58">
        <f t="shared" si="2"/>
        <v>0.64767441860465114</v>
      </c>
      <c r="H39" s="59">
        <v>21600</v>
      </c>
      <c r="I39" s="55"/>
    </row>
    <row r="40" spans="1:9" hidden="1" x14ac:dyDescent="0.2">
      <c r="A40" s="60" t="s">
        <v>115</v>
      </c>
      <c r="B40" s="57" t="e">
        <f>+#REF!</f>
        <v>#REF!</v>
      </c>
      <c r="C40" s="57" t="e">
        <f>+#REF!</f>
        <v>#REF!</v>
      </c>
      <c r="D40" s="57">
        <v>2800</v>
      </c>
      <c r="E40" s="57">
        <v>14810</v>
      </c>
      <c r="F40" s="57">
        <v>16000</v>
      </c>
      <c r="G40" s="58">
        <f t="shared" si="2"/>
        <v>0.92562500000000003</v>
      </c>
      <c r="H40" s="59">
        <v>69303</v>
      </c>
      <c r="I40" s="55"/>
    </row>
    <row r="41" spans="1:9" hidden="1" x14ac:dyDescent="0.2">
      <c r="A41" s="60" t="s">
        <v>62</v>
      </c>
      <c r="B41" s="57" t="e">
        <f>+#REF!</f>
        <v>#REF!</v>
      </c>
      <c r="C41" s="57" t="e">
        <f>+#REF!</f>
        <v>#REF!</v>
      </c>
      <c r="D41" s="57">
        <v>7129.27</v>
      </c>
      <c r="E41" s="57">
        <v>62284.27</v>
      </c>
      <c r="F41" s="57">
        <v>75567.14</v>
      </c>
      <c r="G41" s="58">
        <f t="shared" si="2"/>
        <v>0.82422425938046617</v>
      </c>
      <c r="H41" s="59">
        <v>77557</v>
      </c>
      <c r="I41" s="55"/>
    </row>
    <row r="42" spans="1:9" hidden="1" x14ac:dyDescent="0.2">
      <c r="A42" s="60" t="s">
        <v>63</v>
      </c>
      <c r="B42" s="57" t="e">
        <f>+#REF!</f>
        <v>#REF!</v>
      </c>
      <c r="C42" s="57" t="e">
        <f>+#REF!</f>
        <v>#REF!</v>
      </c>
      <c r="D42" s="57">
        <v>576.38</v>
      </c>
      <c r="E42" s="57">
        <v>7492.92</v>
      </c>
      <c r="F42" s="57">
        <v>6250</v>
      </c>
      <c r="G42" s="58">
        <f t="shared" si="2"/>
        <v>1.1988672</v>
      </c>
      <c r="H42" s="59">
        <v>10000</v>
      </c>
      <c r="I42" s="55"/>
    </row>
    <row r="43" spans="1:9" hidden="1" x14ac:dyDescent="0.2">
      <c r="A43" s="60" t="s">
        <v>105</v>
      </c>
      <c r="B43" s="57">
        <v>0</v>
      </c>
      <c r="C43" s="57">
        <v>0</v>
      </c>
      <c r="D43" s="57">
        <v>0</v>
      </c>
      <c r="E43" s="57">
        <v>180</v>
      </c>
      <c r="F43" s="57">
        <v>0</v>
      </c>
      <c r="G43" s="58"/>
      <c r="H43" s="59">
        <v>1000</v>
      </c>
      <c r="I43" s="55"/>
    </row>
    <row r="44" spans="1:9" hidden="1" x14ac:dyDescent="0.2">
      <c r="A44" s="60" t="s">
        <v>64</v>
      </c>
      <c r="B44" s="57" t="e">
        <f>+#REF!</f>
        <v>#REF!</v>
      </c>
      <c r="C44" s="57" t="e">
        <f>+#REF!</f>
        <v>#REF!</v>
      </c>
      <c r="D44" s="57">
        <v>636</v>
      </c>
      <c r="E44" s="57">
        <v>6351</v>
      </c>
      <c r="F44" s="57">
        <v>6371.04</v>
      </c>
      <c r="G44" s="58">
        <f t="shared" si="2"/>
        <v>0.99685451668801328</v>
      </c>
      <c r="H44" s="59">
        <v>6371</v>
      </c>
      <c r="I44" s="55"/>
    </row>
    <row r="45" spans="1:9" hidden="1" x14ac:dyDescent="0.2">
      <c r="A45" s="60" t="s">
        <v>116</v>
      </c>
      <c r="B45" s="57"/>
      <c r="C45" s="57"/>
      <c r="D45" s="57"/>
      <c r="E45" s="57">
        <v>800</v>
      </c>
      <c r="F45" s="57"/>
      <c r="G45" s="58"/>
      <c r="H45" s="59"/>
      <c r="I45" s="55"/>
    </row>
    <row r="46" spans="1:9" hidden="1" x14ac:dyDescent="0.2">
      <c r="A46" s="69" t="s">
        <v>65</v>
      </c>
      <c r="B46" s="62">
        <v>0</v>
      </c>
      <c r="C46" s="62">
        <v>0</v>
      </c>
      <c r="D46" s="62">
        <v>0</v>
      </c>
      <c r="E46" s="62"/>
      <c r="F46" s="62">
        <v>3120</v>
      </c>
      <c r="G46" s="63">
        <f t="shared" si="2"/>
        <v>0</v>
      </c>
      <c r="H46" s="64">
        <v>3120</v>
      </c>
      <c r="I46" s="55"/>
    </row>
    <row r="47" spans="1:9" x14ac:dyDescent="0.2">
      <c r="A47" s="69" t="s">
        <v>120</v>
      </c>
      <c r="B47" s="36" t="e">
        <f>SUM(B30:B46)</f>
        <v>#REF!</v>
      </c>
      <c r="C47" s="36" t="e">
        <f>SUM(C30:C46)</f>
        <v>#REF!</v>
      </c>
      <c r="D47" s="36">
        <f>SUM(D30:D46)</f>
        <v>44286.640000000007</v>
      </c>
      <c r="E47" s="36">
        <f>SUM(E30:E46)</f>
        <v>424231.06</v>
      </c>
      <c r="F47" s="36">
        <f>SUM(F30:F46)</f>
        <v>502283.74</v>
      </c>
      <c r="G47" s="66">
        <f t="shared" si="2"/>
        <v>0.84460440626646605</v>
      </c>
      <c r="H47" s="47">
        <f>SUM(H30:H46)</f>
        <v>612714.31999999995</v>
      </c>
      <c r="I47" s="55"/>
    </row>
    <row r="48" spans="1:9" x14ac:dyDescent="0.2">
      <c r="A48" s="65"/>
      <c r="B48" s="57"/>
      <c r="C48" s="57"/>
      <c r="D48" s="57"/>
      <c r="E48" s="57"/>
      <c r="F48" s="57"/>
      <c r="G48" s="55"/>
      <c r="H48" s="59"/>
      <c r="I48" s="55"/>
    </row>
    <row r="49" spans="1:9" x14ac:dyDescent="0.2">
      <c r="A49" s="33" t="s">
        <v>66</v>
      </c>
      <c r="B49" s="57"/>
      <c r="C49" s="57"/>
      <c r="D49" s="57"/>
      <c r="E49" s="57"/>
      <c r="F49" s="57"/>
      <c r="G49" s="55"/>
      <c r="H49" s="59"/>
      <c r="I49" s="55"/>
    </row>
    <row r="50" spans="1:9" x14ac:dyDescent="0.2">
      <c r="A50" s="60" t="s">
        <v>67</v>
      </c>
      <c r="B50" s="57" t="e">
        <f>+#REF!</f>
        <v>#REF!</v>
      </c>
      <c r="C50" s="57" t="e">
        <f>+#REF!</f>
        <v>#REF!</v>
      </c>
      <c r="D50" s="57">
        <v>314.79000000000002</v>
      </c>
      <c r="E50" s="57">
        <v>3177.75</v>
      </c>
      <c r="F50" s="57">
        <v>5000</v>
      </c>
      <c r="G50" s="58">
        <f>+E50/F50</f>
        <v>0.63554999999999995</v>
      </c>
      <c r="H50" s="59">
        <v>5000</v>
      </c>
      <c r="I50" s="55"/>
    </row>
    <row r="51" spans="1:9" x14ac:dyDescent="0.2">
      <c r="A51" s="60" t="s">
        <v>122</v>
      </c>
      <c r="B51" s="57"/>
      <c r="C51" s="57"/>
      <c r="D51" s="57"/>
      <c r="E51" s="57"/>
      <c r="F51" s="57"/>
      <c r="G51" s="58"/>
      <c r="H51" s="59">
        <v>5100</v>
      </c>
      <c r="I51" s="55"/>
    </row>
    <row r="52" spans="1:9" x14ac:dyDescent="0.2">
      <c r="A52" s="60" t="s">
        <v>68</v>
      </c>
      <c r="B52" s="57" t="e">
        <f>+#REF!</f>
        <v>#REF!</v>
      </c>
      <c r="C52" s="57" t="e">
        <f>+#REF!</f>
        <v>#REF!</v>
      </c>
      <c r="D52" s="57">
        <v>-379.71</v>
      </c>
      <c r="E52" s="57">
        <v>9141.08</v>
      </c>
      <c r="F52" s="57">
        <v>5000</v>
      </c>
      <c r="G52" s="58">
        <f t="shared" ref="G52:G62" si="3">+E52/F52</f>
        <v>1.8282160000000001</v>
      </c>
      <c r="H52" s="59">
        <v>5000</v>
      </c>
      <c r="I52" s="55"/>
    </row>
    <row r="53" spans="1:9" x14ac:dyDescent="0.2">
      <c r="A53" s="60" t="s">
        <v>118</v>
      </c>
      <c r="B53" s="57"/>
      <c r="C53" s="57"/>
      <c r="D53" s="57"/>
      <c r="E53" s="57"/>
      <c r="F53" s="57"/>
      <c r="G53" s="58"/>
      <c r="H53" s="59">
        <v>3000</v>
      </c>
      <c r="I53" s="55"/>
    </row>
    <row r="54" spans="1:9" x14ac:dyDescent="0.2">
      <c r="A54" s="60" t="s">
        <v>69</v>
      </c>
      <c r="B54" s="57" t="e">
        <f>+#REF!</f>
        <v>#REF!</v>
      </c>
      <c r="C54" s="57" t="e">
        <f>+#REF!</f>
        <v>#REF!</v>
      </c>
      <c r="D54" s="57">
        <v>1045.54</v>
      </c>
      <c r="E54" s="57">
        <v>4686.54</v>
      </c>
      <c r="F54" s="57">
        <v>6545</v>
      </c>
      <c r="G54" s="58">
        <f t="shared" si="3"/>
        <v>0.71604889228418644</v>
      </c>
      <c r="H54" s="59">
        <v>7000</v>
      </c>
      <c r="I54" s="55"/>
    </row>
    <row r="55" spans="1:9" x14ac:dyDescent="0.2">
      <c r="A55" s="60" t="s">
        <v>70</v>
      </c>
      <c r="B55" s="57" t="e">
        <f>+#REF!</f>
        <v>#REF!</v>
      </c>
      <c r="C55" s="57" t="e">
        <f>+#REF!</f>
        <v>#REF!</v>
      </c>
      <c r="D55" s="57">
        <v>1756.13</v>
      </c>
      <c r="E55" s="57">
        <v>12123.22</v>
      </c>
      <c r="F55" s="57">
        <v>13000</v>
      </c>
      <c r="G55" s="58">
        <f t="shared" si="3"/>
        <v>0.93255538461538456</v>
      </c>
      <c r="H55" s="59">
        <v>13000</v>
      </c>
      <c r="I55" s="55"/>
    </row>
    <row r="56" spans="1:9" x14ac:dyDescent="0.2">
      <c r="A56" s="60" t="s">
        <v>71</v>
      </c>
      <c r="B56" s="57" t="e">
        <f>+#REF!</f>
        <v>#REF!</v>
      </c>
      <c r="C56" s="57" t="e">
        <f>+#REF!</f>
        <v>#REF!</v>
      </c>
      <c r="D56" s="57"/>
      <c r="E56" s="57">
        <v>1150.2</v>
      </c>
      <c r="F56" s="57">
        <v>1500</v>
      </c>
      <c r="G56" s="58">
        <f t="shared" si="3"/>
        <v>0.76680000000000004</v>
      </c>
      <c r="H56" s="59">
        <v>1500</v>
      </c>
      <c r="I56" s="55"/>
    </row>
    <row r="57" spans="1:9" x14ac:dyDescent="0.2">
      <c r="A57" s="60" t="s">
        <v>72</v>
      </c>
      <c r="B57" s="57" t="e">
        <f>+#REF!</f>
        <v>#REF!</v>
      </c>
      <c r="C57" s="57" t="e">
        <f>+#REF!</f>
        <v>#REF!</v>
      </c>
      <c r="D57" s="57"/>
      <c r="E57" s="57">
        <v>0</v>
      </c>
      <c r="F57" s="57">
        <v>100</v>
      </c>
      <c r="G57" s="58">
        <f t="shared" si="3"/>
        <v>0</v>
      </c>
      <c r="H57" s="59">
        <v>250</v>
      </c>
      <c r="I57" s="55"/>
    </row>
    <row r="58" spans="1:9" x14ac:dyDescent="0.2">
      <c r="A58" s="60" t="s">
        <v>110</v>
      </c>
      <c r="B58" s="57">
        <v>0</v>
      </c>
      <c r="C58" s="57">
        <v>0</v>
      </c>
      <c r="D58" s="57">
        <v>793.46</v>
      </c>
      <c r="E58" s="57">
        <f>793.46+971.04+352.98</f>
        <v>2117.48</v>
      </c>
      <c r="F58" s="57">
        <v>0</v>
      </c>
      <c r="G58" s="58"/>
      <c r="H58" s="59"/>
      <c r="I58" s="55"/>
    </row>
    <row r="59" spans="1:9" x14ac:dyDescent="0.2">
      <c r="A59" s="60" t="s">
        <v>73</v>
      </c>
      <c r="B59" s="57" t="e">
        <f>+#REF!</f>
        <v>#REF!</v>
      </c>
      <c r="C59" s="57" t="e">
        <f>+#REF!</f>
        <v>#REF!</v>
      </c>
      <c r="D59" s="57">
        <v>2080.5</v>
      </c>
      <c r="E59" s="57">
        <v>5237</v>
      </c>
      <c r="F59" s="57">
        <v>8000</v>
      </c>
      <c r="G59" s="58">
        <f t="shared" si="3"/>
        <v>0.65462500000000001</v>
      </c>
      <c r="H59" s="59">
        <v>12000</v>
      </c>
      <c r="I59" s="55"/>
    </row>
    <row r="60" spans="1:9" x14ac:dyDescent="0.2">
      <c r="A60" s="60" t="s">
        <v>113</v>
      </c>
      <c r="B60" s="57"/>
      <c r="C60" s="57"/>
      <c r="D60" s="57"/>
      <c r="E60" s="57">
        <v>525</v>
      </c>
      <c r="F60" s="57">
        <v>0</v>
      </c>
      <c r="G60" s="58"/>
      <c r="H60" s="59"/>
      <c r="I60" s="55"/>
    </row>
    <row r="61" spans="1:9" x14ac:dyDescent="0.2">
      <c r="A61" s="60" t="s">
        <v>74</v>
      </c>
      <c r="B61" s="62" t="e">
        <f>+#REF!</f>
        <v>#REF!</v>
      </c>
      <c r="C61" s="62" t="e">
        <f>+#REF!</f>
        <v>#REF!</v>
      </c>
      <c r="D61" s="62">
        <v>0</v>
      </c>
      <c r="E61" s="62">
        <v>1335.01</v>
      </c>
      <c r="F61" s="62">
        <v>6000</v>
      </c>
      <c r="G61" s="63">
        <f t="shared" si="3"/>
        <v>0.22250166666666665</v>
      </c>
      <c r="H61" s="64">
        <v>5000</v>
      </c>
      <c r="I61" s="55"/>
    </row>
    <row r="62" spans="1:9" x14ac:dyDescent="0.2">
      <c r="A62" s="65" t="s">
        <v>104</v>
      </c>
      <c r="B62" s="57" t="e">
        <f>SUM(B50:B61)</f>
        <v>#REF!</v>
      </c>
      <c r="C62" s="57" t="e">
        <f>SUM(C50:C61)</f>
        <v>#REF!</v>
      </c>
      <c r="D62" s="57">
        <f>SUM(D50:D61)</f>
        <v>5610.71</v>
      </c>
      <c r="E62" s="57">
        <f>SUM(E50:E61)</f>
        <v>39493.279999999999</v>
      </c>
      <c r="F62" s="57">
        <f>SUM(F50:F61)</f>
        <v>45145</v>
      </c>
      <c r="G62" s="58">
        <f t="shared" si="3"/>
        <v>0.87480961346771513</v>
      </c>
      <c r="H62" s="59">
        <f>SUM(H50:H61)</f>
        <v>56850</v>
      </c>
      <c r="I62" s="55"/>
    </row>
    <row r="63" spans="1:9" x14ac:dyDescent="0.2">
      <c r="A63" s="69" t="s">
        <v>75</v>
      </c>
      <c r="B63" s="57" t="e">
        <f>+#REF!</f>
        <v>#REF!</v>
      </c>
      <c r="C63" s="57" t="e">
        <f>+#REF!</f>
        <v>#REF!</v>
      </c>
      <c r="D63" s="57">
        <v>299.89999999999998</v>
      </c>
      <c r="E63" s="57">
        <v>3847.77</v>
      </c>
      <c r="F63" s="57">
        <v>10000</v>
      </c>
      <c r="G63" s="58">
        <f>+E63/F63</f>
        <v>0.38477699999999998</v>
      </c>
      <c r="H63" s="59">
        <v>10000</v>
      </c>
      <c r="I63" s="55"/>
    </row>
    <row r="64" spans="1:9" x14ac:dyDescent="0.2">
      <c r="A64" s="69" t="s">
        <v>76</v>
      </c>
      <c r="B64" s="57" t="e">
        <f>+#REF!</f>
        <v>#REF!</v>
      </c>
      <c r="C64" s="57" t="e">
        <f>+#REF!</f>
        <v>#REF!</v>
      </c>
      <c r="D64" s="57">
        <v>268.55</v>
      </c>
      <c r="E64" s="57">
        <v>2067.89</v>
      </c>
      <c r="F64" s="57">
        <v>10000</v>
      </c>
      <c r="G64" s="58">
        <f>+E64/F64</f>
        <v>0.206789</v>
      </c>
      <c r="H64" s="59">
        <v>5000</v>
      </c>
      <c r="I64" s="55"/>
    </row>
    <row r="65" spans="1:9" x14ac:dyDescent="0.2">
      <c r="A65" s="69" t="s">
        <v>77</v>
      </c>
      <c r="B65" s="57" t="e">
        <f>+#REF!</f>
        <v>#REF!</v>
      </c>
      <c r="C65" s="57" t="e">
        <f>+#REF!</f>
        <v>#REF!</v>
      </c>
      <c r="D65" s="57">
        <v>0</v>
      </c>
      <c r="E65" s="57">
        <v>3498.57</v>
      </c>
      <c r="F65" s="57">
        <v>600</v>
      </c>
      <c r="G65" s="58">
        <f>+E65/F65</f>
        <v>5.8309500000000005</v>
      </c>
      <c r="H65" s="59">
        <v>5000</v>
      </c>
      <c r="I65" s="55"/>
    </row>
    <row r="66" spans="1:9" x14ac:dyDescent="0.2">
      <c r="A66" s="69" t="s">
        <v>78</v>
      </c>
      <c r="B66" s="62" t="e">
        <f>+#REF!</f>
        <v>#REF!</v>
      </c>
      <c r="C66" s="62" t="e">
        <f>+#REF!</f>
        <v>#REF!</v>
      </c>
      <c r="D66" s="62">
        <v>0</v>
      </c>
      <c r="E66" s="62">
        <v>179.63</v>
      </c>
      <c r="F66" s="62">
        <v>0</v>
      </c>
      <c r="G66" s="63"/>
      <c r="H66" s="64">
        <v>500</v>
      </c>
      <c r="I66" s="55"/>
    </row>
    <row r="67" spans="1:9" x14ac:dyDescent="0.2">
      <c r="A67" s="65" t="s">
        <v>79</v>
      </c>
      <c r="B67" s="57" t="e">
        <f>SUM(B63:B66)</f>
        <v>#REF!</v>
      </c>
      <c r="C67" s="57" t="e">
        <f>SUM(C63:C66)</f>
        <v>#REF!</v>
      </c>
      <c r="D67" s="57">
        <f>SUM(D63:D66)</f>
        <v>568.45000000000005</v>
      </c>
      <c r="E67" s="80">
        <f>SUM(E63:E66)</f>
        <v>9593.8599999999988</v>
      </c>
      <c r="F67" s="80">
        <f>SUM(F63:F66)</f>
        <v>20600</v>
      </c>
      <c r="G67" s="81">
        <f>+E67/F67</f>
        <v>0.46572135922330093</v>
      </c>
      <c r="H67" s="82">
        <f>SUM(H63:H66)</f>
        <v>20500</v>
      </c>
      <c r="I67" s="55"/>
    </row>
    <row r="68" spans="1:9" x14ac:dyDescent="0.2">
      <c r="A68" s="65" t="s">
        <v>80</v>
      </c>
      <c r="B68" s="36" t="e">
        <f>+B67+B62</f>
        <v>#REF!</v>
      </c>
      <c r="C68" s="36" t="e">
        <f>+C67+C62</f>
        <v>#REF!</v>
      </c>
      <c r="D68" s="36">
        <f>+D67+D62</f>
        <v>6179.16</v>
      </c>
      <c r="E68" s="36">
        <f>+E67+E62</f>
        <v>49087.14</v>
      </c>
      <c r="F68" s="36">
        <f>+F67+F62</f>
        <v>65745</v>
      </c>
      <c r="G68" s="66">
        <f>+E68/F68</f>
        <v>0.7466292493725758</v>
      </c>
      <c r="H68" s="47">
        <f>+H67+H62</f>
        <v>77350</v>
      </c>
      <c r="I68" s="55"/>
    </row>
    <row r="69" spans="1:9" ht="8" customHeight="1" x14ac:dyDescent="0.2">
      <c r="A69" s="69"/>
      <c r="B69" s="57"/>
      <c r="C69" s="57"/>
      <c r="D69" s="57"/>
      <c r="E69" s="57"/>
      <c r="F69" s="57"/>
      <c r="G69" s="55"/>
      <c r="H69" s="59"/>
      <c r="I69" s="55"/>
    </row>
    <row r="70" spans="1:9" x14ac:dyDescent="0.2">
      <c r="A70" s="33" t="s">
        <v>81</v>
      </c>
      <c r="B70" s="57"/>
      <c r="C70" s="57"/>
      <c r="D70" s="57"/>
      <c r="E70" s="57"/>
      <c r="F70" s="57"/>
      <c r="G70" s="55"/>
      <c r="H70" s="59"/>
      <c r="I70" s="55"/>
    </row>
    <row r="71" spans="1:9" x14ac:dyDescent="0.2">
      <c r="A71" s="60" t="s">
        <v>82</v>
      </c>
      <c r="B71" s="57" t="e">
        <f>+#REF!</f>
        <v>#REF!</v>
      </c>
      <c r="C71" s="57" t="e">
        <f>+#REF!</f>
        <v>#REF!</v>
      </c>
      <c r="D71" s="57">
        <v>0</v>
      </c>
      <c r="E71" s="57">
        <v>14283.75</v>
      </c>
      <c r="F71" s="57">
        <v>19705</v>
      </c>
      <c r="G71" s="58">
        <f>+E71/F71</f>
        <v>0.72487947221517379</v>
      </c>
      <c r="H71" s="59">
        <v>21676</v>
      </c>
      <c r="I71" s="55"/>
    </row>
    <row r="72" spans="1:9" x14ac:dyDescent="0.2">
      <c r="A72" s="60" t="s">
        <v>83</v>
      </c>
      <c r="B72" s="57" t="e">
        <f>+#REF!</f>
        <v>#REF!</v>
      </c>
      <c r="C72" s="57" t="e">
        <f>+#REF!</f>
        <v>#REF!</v>
      </c>
      <c r="D72" s="57">
        <v>0</v>
      </c>
      <c r="E72" s="57"/>
      <c r="F72" s="57">
        <v>1000</v>
      </c>
      <c r="G72" s="58">
        <f t="shared" ref="G72:G78" si="4">+E72/F72</f>
        <v>0</v>
      </c>
      <c r="H72" s="59">
        <v>2500</v>
      </c>
      <c r="I72" s="55"/>
    </row>
    <row r="73" spans="1:9" x14ac:dyDescent="0.2">
      <c r="A73" s="60" t="s">
        <v>84</v>
      </c>
      <c r="B73" s="57" t="e">
        <f>+#REF!</f>
        <v>#REF!</v>
      </c>
      <c r="C73" s="57" t="e">
        <f>+#REF!</f>
        <v>#REF!</v>
      </c>
      <c r="D73" s="57">
        <v>0</v>
      </c>
      <c r="E73" s="57"/>
      <c r="F73" s="57">
        <v>250</v>
      </c>
      <c r="G73" s="58">
        <f t="shared" si="4"/>
        <v>0</v>
      </c>
      <c r="H73" s="59">
        <v>250</v>
      </c>
      <c r="I73" s="55"/>
    </row>
    <row r="74" spans="1:9" x14ac:dyDescent="0.2">
      <c r="A74" s="60" t="s">
        <v>85</v>
      </c>
      <c r="B74" s="57" t="e">
        <f>+#REF!</f>
        <v>#REF!</v>
      </c>
      <c r="C74" s="57" t="e">
        <f>+#REF!</f>
        <v>#REF!</v>
      </c>
      <c r="D74" s="57">
        <v>0</v>
      </c>
      <c r="E74" s="57"/>
      <c r="F74" s="57">
        <v>250</v>
      </c>
      <c r="G74" s="58">
        <f t="shared" si="4"/>
        <v>0</v>
      </c>
      <c r="H74" s="59">
        <v>250</v>
      </c>
      <c r="I74" s="55"/>
    </row>
    <row r="75" spans="1:9" x14ac:dyDescent="0.2">
      <c r="A75" s="60" t="s">
        <v>86</v>
      </c>
      <c r="B75" s="57" t="e">
        <f>+#REF!</f>
        <v>#REF!</v>
      </c>
      <c r="C75" s="57" t="e">
        <f>+#REF!</f>
        <v>#REF!</v>
      </c>
      <c r="D75" s="57">
        <v>0</v>
      </c>
      <c r="E75" s="57">
        <v>2000</v>
      </c>
      <c r="F75" s="57">
        <v>2000</v>
      </c>
      <c r="G75" s="58">
        <f t="shared" si="4"/>
        <v>1</v>
      </c>
      <c r="H75" s="59">
        <v>3000</v>
      </c>
      <c r="I75" s="55"/>
    </row>
    <row r="76" spans="1:9" x14ac:dyDescent="0.2">
      <c r="A76" s="60" t="s">
        <v>87</v>
      </c>
      <c r="B76" s="57" t="e">
        <f>+#REF!</f>
        <v>#REF!</v>
      </c>
      <c r="C76" s="57" t="e">
        <f>+#REF!</f>
        <v>#REF!</v>
      </c>
      <c r="D76" s="57">
        <v>0</v>
      </c>
      <c r="E76" s="57">
        <v>5000</v>
      </c>
      <c r="F76" s="57">
        <v>5000</v>
      </c>
      <c r="G76" s="58">
        <f t="shared" si="4"/>
        <v>1</v>
      </c>
      <c r="H76" s="59">
        <v>5000</v>
      </c>
      <c r="I76" s="55"/>
    </row>
    <row r="77" spans="1:9" x14ac:dyDescent="0.2">
      <c r="A77" s="60" t="s">
        <v>88</v>
      </c>
      <c r="B77" s="62" t="e">
        <f>+#REF!</f>
        <v>#REF!</v>
      </c>
      <c r="C77" s="62" t="e">
        <f>+#REF!</f>
        <v>#REF!</v>
      </c>
      <c r="D77" s="62">
        <v>0</v>
      </c>
      <c r="E77" s="62">
        <v>500</v>
      </c>
      <c r="F77" s="62">
        <v>500</v>
      </c>
      <c r="G77" s="63">
        <f t="shared" si="4"/>
        <v>1</v>
      </c>
      <c r="H77" s="64">
        <v>500</v>
      </c>
      <c r="I77" s="55"/>
    </row>
    <row r="78" spans="1:9" x14ac:dyDescent="0.2">
      <c r="A78" s="65" t="s">
        <v>89</v>
      </c>
      <c r="B78" s="36" t="e">
        <f>SUM(B71:B77)</f>
        <v>#REF!</v>
      </c>
      <c r="C78" s="36" t="e">
        <f>SUM(C71:C77)</f>
        <v>#REF!</v>
      </c>
      <c r="D78" s="36">
        <f>SUM(D71:D77)</f>
        <v>0</v>
      </c>
      <c r="E78" s="74">
        <f>SUM(E71:E77)</f>
        <v>21783.75</v>
      </c>
      <c r="F78" s="74">
        <f>SUM(F71:F77)</f>
        <v>28705</v>
      </c>
      <c r="G78" s="75">
        <f t="shared" si="4"/>
        <v>0.75888346977878418</v>
      </c>
      <c r="H78" s="76">
        <f>SUM(H71:H77)</f>
        <v>33176</v>
      </c>
      <c r="I78" s="55"/>
    </row>
    <row r="79" spans="1:9" x14ac:dyDescent="0.2">
      <c r="A79" s="65" t="s">
        <v>90</v>
      </c>
      <c r="B79" s="36" t="e">
        <f>+B78+B68+B47+B28</f>
        <v>#REF!</v>
      </c>
      <c r="C79" s="36" t="e">
        <f>+C78+C68+C47+C28</f>
        <v>#REF!</v>
      </c>
      <c r="D79" s="36">
        <f>+D78+D68+D47+D28</f>
        <v>54930.460000000006</v>
      </c>
      <c r="E79" s="77">
        <f>+E78+E68+E47+E28</f>
        <v>535817.1</v>
      </c>
      <c r="F79" s="77">
        <f>+F78+F68+F47+F28</f>
        <v>637500.84</v>
      </c>
      <c r="G79" s="78">
        <f>+E79/F79</f>
        <v>0.84049630428722255</v>
      </c>
      <c r="H79" s="79">
        <f>+H78+H68+H47+H28</f>
        <v>772464.64999999991</v>
      </c>
      <c r="I79" s="55"/>
    </row>
    <row r="80" spans="1:9" x14ac:dyDescent="0.2">
      <c r="A80" s="33" t="s">
        <v>91</v>
      </c>
      <c r="B80" s="36" t="e">
        <f>+B16-B79</f>
        <v>#REF!</v>
      </c>
      <c r="C80" s="36" t="e">
        <f>+C16-C79</f>
        <v>#REF!</v>
      </c>
      <c r="D80" s="36">
        <f>+D16-D79</f>
        <v>57811.42</v>
      </c>
      <c r="E80" s="36">
        <f>+E16-E79</f>
        <v>31724.500000000116</v>
      </c>
      <c r="F80" s="36">
        <f>+F16-F79</f>
        <v>-3572.8399999999674</v>
      </c>
      <c r="G80" s="35"/>
      <c r="H80" s="47">
        <f>+H16-H79</f>
        <v>-7789.6499999999069</v>
      </c>
      <c r="I80" s="55"/>
    </row>
    <row r="81" spans="1:9" x14ac:dyDescent="0.2">
      <c r="A81" s="55"/>
      <c r="B81" s="57"/>
      <c r="C81" s="57"/>
      <c r="D81" s="57"/>
      <c r="E81" s="57"/>
      <c r="F81" s="57"/>
      <c r="G81" s="55"/>
      <c r="H81" s="55"/>
      <c r="I81" s="55"/>
    </row>
    <row r="82" spans="1:9" x14ac:dyDescent="0.2">
      <c r="A82" s="55"/>
      <c r="B82" s="57"/>
      <c r="C82" s="57"/>
      <c r="D82" s="57"/>
      <c r="E82" s="57"/>
      <c r="F82" s="57"/>
      <c r="G82" s="55"/>
      <c r="H82" s="55"/>
      <c r="I82" s="55"/>
    </row>
    <row r="83" spans="1:9" x14ac:dyDescent="0.2">
      <c r="A83" s="55"/>
      <c r="B83" s="57"/>
      <c r="C83" s="57"/>
      <c r="D83" s="57"/>
      <c r="E83" s="57"/>
      <c r="F83" s="57"/>
      <c r="G83" s="55"/>
      <c r="H83" s="55"/>
      <c r="I83" s="55"/>
    </row>
    <row r="84" spans="1:9" ht="16" x14ac:dyDescent="0.2">
      <c r="A84" s="1"/>
      <c r="B84" s="13"/>
      <c r="C84" s="13"/>
      <c r="D84" s="13"/>
      <c r="E84" s="13"/>
      <c r="F84" s="13"/>
      <c r="G84" s="1"/>
    </row>
    <row r="85" spans="1:9" ht="19" x14ac:dyDescent="0.25">
      <c r="B85" s="32"/>
      <c r="C85" s="32"/>
      <c r="D85" s="32"/>
      <c r="E85" s="32"/>
      <c r="F85" s="32"/>
      <c r="G85" s="1"/>
    </row>
    <row r="86" spans="1:9" ht="19" x14ac:dyDescent="0.25">
      <c r="B86" s="32"/>
      <c r="C86" s="32"/>
      <c r="D86" s="32"/>
      <c r="E86" s="32"/>
      <c r="F86" s="32"/>
      <c r="G86" s="1"/>
    </row>
    <row r="87" spans="1:9" ht="19" x14ac:dyDescent="0.25">
      <c r="B87" s="32"/>
      <c r="C87" s="32"/>
      <c r="D87" s="32"/>
      <c r="E87" s="32"/>
      <c r="F87" s="32"/>
      <c r="G87" s="1"/>
    </row>
    <row r="88" spans="1:9" ht="16" x14ac:dyDescent="0.2">
      <c r="B88" s="2"/>
      <c r="C88" s="2"/>
      <c r="D88" s="2"/>
      <c r="E88" s="2"/>
      <c r="F88" s="2"/>
      <c r="G88" s="1"/>
    </row>
    <row r="89" spans="1:9" x14ac:dyDescent="0.2">
      <c r="B89" s="2"/>
      <c r="C89" s="2"/>
      <c r="D89" s="2"/>
      <c r="E89" s="2"/>
      <c r="F89" s="2"/>
    </row>
    <row r="90" spans="1:9" x14ac:dyDescent="0.2">
      <c r="B90" s="2"/>
      <c r="C90" s="2"/>
      <c r="D90" s="2"/>
      <c r="E90" s="2"/>
      <c r="F90" s="2"/>
    </row>
    <row r="91" spans="1:9" x14ac:dyDescent="0.2">
      <c r="B91" s="2"/>
      <c r="C91" s="2"/>
      <c r="D91" s="2"/>
      <c r="E91" s="2"/>
      <c r="F91" s="2"/>
    </row>
    <row r="92" spans="1:9" x14ac:dyDescent="0.2">
      <c r="B92" s="2"/>
      <c r="C92" s="2"/>
      <c r="D92" s="2"/>
      <c r="E92" s="2"/>
      <c r="F92" s="2"/>
    </row>
    <row r="93" spans="1:9" x14ac:dyDescent="0.2">
      <c r="B93" s="2"/>
      <c r="C93" s="2"/>
      <c r="D93" s="2"/>
      <c r="E93" s="2"/>
      <c r="F93" s="2"/>
    </row>
  </sheetData>
  <mergeCells count="2">
    <mergeCell ref="A1:H1"/>
    <mergeCell ref="F2:H2"/>
  </mergeCells>
  <pageMargins left="0.25" right="0.25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93B9-B729-7D4D-A2DC-B7CF6BFB533B}">
  <dimension ref="A1:E14"/>
  <sheetViews>
    <sheetView zoomScale="99" zoomScaleNormal="100" workbookViewId="0">
      <selection activeCell="C5" sqref="C5:E14"/>
    </sheetView>
  </sheetViews>
  <sheetFormatPr baseColWidth="10" defaultRowHeight="15" x14ac:dyDescent="0.2"/>
  <cols>
    <col min="1" max="1" width="3.83203125" customWidth="1"/>
    <col min="2" max="2" width="22" bestFit="1" customWidth="1"/>
    <col min="3" max="4" width="14.1640625" bestFit="1" customWidth="1"/>
    <col min="5" max="5" width="16" bestFit="1" customWidth="1"/>
  </cols>
  <sheetData>
    <row r="1" spans="1:5" ht="19" x14ac:dyDescent="0.25">
      <c r="A1" s="48" t="s">
        <v>128</v>
      </c>
      <c r="B1" s="48"/>
      <c r="C1" s="48"/>
      <c r="D1" s="48"/>
      <c r="E1" s="48"/>
    </row>
    <row r="2" spans="1:5" ht="16" thickBot="1" x14ac:dyDescent="0.25">
      <c r="A2" s="72"/>
      <c r="B2" s="72"/>
      <c r="C2" s="72"/>
      <c r="D2" s="72"/>
      <c r="E2" s="72"/>
    </row>
    <row r="3" spans="1:5" ht="53" thickBot="1" x14ac:dyDescent="0.3">
      <c r="A3" s="3"/>
      <c r="B3" s="4"/>
      <c r="C3" s="19" t="s">
        <v>123</v>
      </c>
      <c r="D3" s="20" t="s">
        <v>1</v>
      </c>
      <c r="E3" s="40" t="s">
        <v>111</v>
      </c>
    </row>
    <row r="4" spans="1:5" ht="19" x14ac:dyDescent="0.25">
      <c r="A4" s="71" t="s">
        <v>124</v>
      </c>
    </row>
    <row r="5" spans="1:5" ht="19" x14ac:dyDescent="0.25">
      <c r="B5" s="12" t="s">
        <v>125</v>
      </c>
      <c r="C5" s="13">
        <f>+INFRASTRUCTURE!F4</f>
        <v>241066.5</v>
      </c>
      <c r="D5" s="13">
        <f>+INFRASTRUCTURE!G4</f>
        <v>321422</v>
      </c>
      <c r="E5" s="13">
        <f>+INFRASTRUCTURE!I4</f>
        <v>289620</v>
      </c>
    </row>
    <row r="6" spans="1:5" ht="19" x14ac:dyDescent="0.25">
      <c r="B6" s="12" t="s">
        <v>126</v>
      </c>
      <c r="C6" s="15">
        <f>+'STAFF &amp; PROGRAM'!E16</f>
        <v>567541.60000000009</v>
      </c>
      <c r="D6" s="15">
        <f>+'STAFF &amp; PROGRAM'!F16</f>
        <v>633928</v>
      </c>
      <c r="E6" s="15">
        <f>+'STAFF &amp; PROGRAM'!H16</f>
        <v>764675</v>
      </c>
    </row>
    <row r="7" spans="1:5" ht="19" x14ac:dyDescent="0.25">
      <c r="B7" s="73" t="s">
        <v>100</v>
      </c>
      <c r="C7" s="13">
        <f>SUM(C5:C6)</f>
        <v>808608.10000000009</v>
      </c>
      <c r="D7" s="13">
        <f>SUM(D5:D6)</f>
        <v>955350</v>
      </c>
      <c r="E7" s="13">
        <f>SUM(E5:E6)</f>
        <v>1054295</v>
      </c>
    </row>
    <row r="8" spans="1:5" ht="16" x14ac:dyDescent="0.2">
      <c r="C8" s="1"/>
      <c r="D8" s="1"/>
      <c r="E8" s="1"/>
    </row>
    <row r="9" spans="1:5" ht="19" x14ac:dyDescent="0.25">
      <c r="A9" s="73" t="s">
        <v>52</v>
      </c>
      <c r="C9" s="1"/>
      <c r="D9" s="1"/>
      <c r="E9" s="1"/>
    </row>
    <row r="10" spans="1:5" ht="19" x14ac:dyDescent="0.25">
      <c r="B10" s="12" t="s">
        <v>125</v>
      </c>
      <c r="C10" s="13">
        <f>+INFRASTRUCTURE!F44</f>
        <v>248264.16</v>
      </c>
      <c r="D10" s="13">
        <f>+INFRASTRUCTURE!G44</f>
        <v>248570</v>
      </c>
      <c r="E10" s="13">
        <f>+INFRASTRUCTURE!I44</f>
        <v>262139</v>
      </c>
    </row>
    <row r="11" spans="1:5" ht="19" x14ac:dyDescent="0.25">
      <c r="B11" s="12" t="s">
        <v>126</v>
      </c>
      <c r="C11" s="15">
        <f>+'STAFF &amp; PROGRAM'!E79</f>
        <v>535817.1</v>
      </c>
      <c r="D11" s="15">
        <f>+'STAFF &amp; PROGRAM'!F79</f>
        <v>637500.84</v>
      </c>
      <c r="E11" s="15">
        <f>+'STAFF &amp; PROGRAM'!H79</f>
        <v>772464.64999999991</v>
      </c>
    </row>
    <row r="12" spans="1:5" ht="19" x14ac:dyDescent="0.25">
      <c r="B12" s="73" t="s">
        <v>101</v>
      </c>
      <c r="C12" s="13">
        <f>SUM(C10:C11)</f>
        <v>784081.26</v>
      </c>
      <c r="D12" s="13">
        <f>SUM(D10:D11)</f>
        <v>886070.84</v>
      </c>
      <c r="E12" s="13">
        <f>SUM(E10:E11)</f>
        <v>1034603.6499999999</v>
      </c>
    </row>
    <row r="13" spans="1:5" ht="16" x14ac:dyDescent="0.2">
      <c r="C13" s="1"/>
      <c r="D13" s="1"/>
      <c r="E13" s="1"/>
    </row>
    <row r="14" spans="1:5" ht="19" x14ac:dyDescent="0.25">
      <c r="B14" s="73" t="s">
        <v>127</v>
      </c>
      <c r="C14" s="27">
        <f>+C7-C12</f>
        <v>24526.840000000084</v>
      </c>
      <c r="D14" s="27">
        <f>+D7-D12</f>
        <v>69279.160000000033</v>
      </c>
      <c r="E14" s="27">
        <f>+E7-E12</f>
        <v>19691.350000000093</v>
      </c>
    </row>
  </sheetData>
  <mergeCells count="2">
    <mergeCell ref="A1:E1"/>
    <mergeCell ref="A2:E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INFRASTRUCTURE</vt:lpstr>
      <vt:lpstr>STAFF &amp; PROGRAM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clewis</cp:lastModifiedBy>
  <cp:lastPrinted>2024-01-16T17:21:29Z</cp:lastPrinted>
  <dcterms:created xsi:type="dcterms:W3CDTF">2024-01-10T23:19:56Z</dcterms:created>
  <dcterms:modified xsi:type="dcterms:W3CDTF">2024-05-22T18:50:10Z</dcterms:modified>
</cp:coreProperties>
</file>